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9200" windowHeight="12225" activeTab="7"/>
  </bookViews>
  <sheets>
    <sheet name="ΠΑΡ1" sheetId="1" r:id="rId1"/>
    <sheet name="ΠΑΡ1α" sheetId="2" r:id="rId2"/>
    <sheet name="ΠΑΡ1β" sheetId="3" r:id="rId3"/>
    <sheet name="ΠΑΡ2" sheetId="4" r:id="rId4"/>
    <sheet name="ΠΑΡ2α" sheetId="5" r:id="rId5"/>
    <sheet name="ΠΑΡ2β" sheetId="6" r:id="rId6"/>
    <sheet name="ΠΑΡ3" sheetId="7" r:id="rId7"/>
    <sheet name="ΠΑΡ4" sheetId="8" r:id="rId8"/>
  </sheets>
  <definedNames/>
  <calcPr fullCalcOnLoad="1"/>
</workbook>
</file>

<file path=xl/sharedStrings.xml><?xml version="1.0" encoding="utf-8"?>
<sst xmlns="http://schemas.openxmlformats.org/spreadsheetml/2006/main" count="288" uniqueCount="52">
  <si>
    <t>ΑΡΧΙΚΗ ΜΕΣΗ ΕΚΠΤΩΣΗ</t>
  </si>
  <si>
    <t xml:space="preserve">ΕΝΑΠΟΜΕΝΟΥΝ ΑΠΌ </t>
  </si>
  <si>
    <t>ΕΩΣ</t>
  </si>
  <si>
    <t>ΤΕΛΙΚΗ ΜΕΣΗ ΕΚΠΤΩΣΗ</t>
  </si>
  <si>
    <t>ΑΘΡΟΙΣΜΑ</t>
  </si>
  <si>
    <t>ΠΛΗΘΟΣ</t>
  </si>
  <si>
    <t>ΧΡΟΝΟΣ ΣΤΑΘΕΡΟΤΗΤΑΣ ΤΙΜΩΝ 5%</t>
  </si>
  <si>
    <t>ΠΡΟΣΦΟΡΕΣ</t>
  </si>
  <si>
    <t>ΣΥΝΟΛΙΚΗ ΒΑΘΜΟΛΟΓΙΑ</t>
  </si>
  <si>
    <t>ΥΨΟΣ ΕΓΓΥΗΣΕΩΝ 5%</t>
  </si>
  <si>
    <t>ΕΝΤΟΠΙΟΤΗΤΑ           5%</t>
  </si>
  <si>
    <t>ΜΕΣΗ ΠΡΟΣΦΟΡΑ  10%</t>
  </si>
  <si>
    <t>ΜΕΣΟ ΕΤΗΣΙΟ ΑΠΑΣΧΟΛΟΥΜΕΝΟ   ΠΡΟΣΩΠΙΚΟ         5%</t>
  </si>
  <si>
    <t>ΕΚΠΤΩΣΗ  50%</t>
  </si>
  <si>
    <t>ΧΡΟΝΟΣ ΠΕΡΑΙΩΣΗΣ  5%</t>
  </si>
  <si>
    <t>ΑΦΑΙΡΟΥΝΤΑΙ ΠΡΟΣΦΟΡΕΣ +-10%</t>
  </si>
  <si>
    <t>ΠΡΟΥΠΟΛΟΓΙΣΜΟΣ ΕΡΓΟΥ</t>
  </si>
  <si>
    <t>ΕΜΠΕΙΡΙΑ ΚΑΤΆ ΤΗΝ ΤΕΛΕΥΤΑΙΑ ΤΡΙΕΤΙΑ   5%</t>
  </si>
  <si>
    <t>ΕΛΑΧΙΣΤΟΣ ΧΡΟΝΟΣ ΠΕΡΑΙΩΣΗΣ</t>
  </si>
  <si>
    <t>10 ΜΗΝΕΣ</t>
  </si>
  <si>
    <t>ΜΕΓΙΣΤΟΣ ΧΡΟΝΟΣ ΠΕΡΑΙΩΣΗΣ</t>
  </si>
  <si>
    <t>12 ΜΗΝΕΣ</t>
  </si>
  <si>
    <t>ΕΛΑΧΙΣΤΗ ΕΓΓΥΗΣΗ</t>
  </si>
  <si>
    <t>ΜΕΓΙΣΤΗ ΕΓΓΥΗΣΗ</t>
  </si>
  <si>
    <t>ΜΕΓΙΣΤΟΣ ΧΡΟΝΟΣ ΣΤΑΘΕΡΟΤΗΤΑΣ</t>
  </si>
  <si>
    <t>20 ΜΗΝΕΣ</t>
  </si>
  <si>
    <t>ΜΕΓΙΣΤΟ ΜΕΣΟ ΕΤΗΣΙΟ ΕΡΓΑΤΟΥΠΑΛΛΗΛΙΚΟ ΠΡΟΣΩΠΙΚΟ</t>
  </si>
  <si>
    <t>25 ΑΤΟΜΑ</t>
  </si>
  <si>
    <t>ΜΕΓΙΣΤΗ ΕΜΠΕΙΡΙΑ</t>
  </si>
  <si>
    <t xml:space="preserve">  ΑΝΕΚΤΕΛΕΣΤΟ        10%</t>
  </si>
  <si>
    <t>ΜΕΙΟΔΟΤΗΣ ΤΟ 45%</t>
  </si>
  <si>
    <t>Α/Α</t>
  </si>
  <si>
    <t>24 ΜΗΝΕΣ</t>
  </si>
  <si>
    <t>ΜΕΙΟΔΟΤΗΣ ΤΟ 43%</t>
  </si>
  <si>
    <t>50 ΑΤΟΜΑ</t>
  </si>
  <si>
    <t>ΜΕΓΙΣΤΟ ΑΝΕΚΤΕΛΕΣΤΟ</t>
  </si>
  <si>
    <t>ΜΕΓΙΣΤΟ ΑΝΕΚΕΤΕΛΕΣΤΟ</t>
  </si>
  <si>
    <t>15 ΜΗΝΕΣ</t>
  </si>
  <si>
    <t>ΜΕΙΟΔΟΤΗΣ ΤΟ 49%</t>
  </si>
  <si>
    <t>ΜΕΙΟΔΟΤΗΣ ΤΟ 40%</t>
  </si>
  <si>
    <t>ΜΕ ΣΥΝΟΛΟ ΜΟΡΙΩΝ 654,84</t>
  </si>
  <si>
    <t>ΜΕ ΣΥΝΟΛΟ ΜΟΡΙΩΝ 631,44</t>
  </si>
  <si>
    <t>ΜΕ ΣΥΝΟΛΟ ΜΟΡΙΩΝ 686,88</t>
  </si>
  <si>
    <t>ΜΕ ΣΥΝΟΛΟ ΜΟΡΙΩΝ 729,61</t>
  </si>
  <si>
    <t>ΜΕΙΟΔΟΤΗΣ ΤΟ 55%</t>
  </si>
  <si>
    <t>ΜΕ ΣΥΝΟΛΟ ΜΟΡΙΩΝ 677,19</t>
  </si>
  <si>
    <t>ΜΕΙΟΔΟΤΗΣ ΤΟ 35%</t>
  </si>
  <si>
    <t>ΜΕ ΣΥΝΟΛΟ ΜΟΡΙΩΝ 648,83</t>
  </si>
  <si>
    <t>ΜΕΙΟΔΟΤΗΣ ΤΟ 58%</t>
  </si>
  <si>
    <t>ΜΕ ΣΥΝΟΛΟ ΜΟΡΙΩΝ 672,34</t>
  </si>
  <si>
    <t>ΜΕΙΟΔΟΤΗΣ ΤΟ 37%</t>
  </si>
  <si>
    <t>ΜΕ ΣΥΝΟΛΟ ΜΟΡΙΩΝ 652,86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</si>
</sst>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+"/>
    <numFmt numFmtId="165" formatCode="0.0%"/>
    <numFmt numFmtId="166" formatCode="0.000000"/>
    <numFmt numFmtId="167" formatCode="0.00000"/>
    <numFmt numFmtId="168" formatCode="0.0000"/>
    <numFmt numFmtId="169" formatCode="0.000"/>
    <numFmt numFmtId="170" formatCode="0.0000000"/>
    <numFmt numFmtId="171" formatCode="0.0"/>
    <numFmt numFmtId="172" formatCode="#,##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3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 wrapText="1"/>
    </xf>
    <xf numFmtId="3" fontId="2" fillId="0" borderId="1" xfId="0" applyNumberFormat="1" applyFont="1" applyBorder="1" applyAlignment="1">
      <alignment/>
    </xf>
    <xf numFmtId="3" fontId="2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4" borderId="1" xfId="0" applyFill="1" applyBorder="1" applyAlignment="1">
      <alignment/>
    </xf>
    <xf numFmtId="2" fontId="2" fillId="3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/>
    </xf>
    <xf numFmtId="2" fontId="2" fillId="6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6" xfId="0" applyNumberFormat="1" applyBorder="1" applyAlignment="1">
      <alignment/>
    </xf>
    <xf numFmtId="2" fontId="0" fillId="3" borderId="1" xfId="0" applyNumberFormat="1" applyFont="1" applyFill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2" fontId="2" fillId="5" borderId="0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">
      <selection activeCell="P13" sqref="P13:Q13"/>
    </sheetView>
  </sheetViews>
  <sheetFormatPr defaultColWidth="9.140625" defaultRowHeight="12.75"/>
  <cols>
    <col min="1" max="1" width="4.57421875" style="0" customWidth="1"/>
    <col min="3" max="3" width="9.7109375" style="0" customWidth="1"/>
    <col min="4" max="4" width="14.57421875" style="0" customWidth="1"/>
    <col min="5" max="5" width="9.57421875" style="0" customWidth="1"/>
    <col min="6" max="6" width="10.421875" style="0" customWidth="1"/>
    <col min="8" max="8" width="6.28125" style="0" customWidth="1"/>
    <col min="10" max="10" width="8.28125" style="0" customWidth="1"/>
    <col min="11" max="11" width="10.57421875" style="0" bestFit="1" customWidth="1"/>
    <col min="12" max="12" width="6.57421875" style="0" customWidth="1"/>
    <col min="16" max="16" width="10.57421875" style="0" bestFit="1" customWidth="1"/>
    <col min="17" max="17" width="10.421875" style="0" customWidth="1"/>
    <col min="18" max="18" width="11.421875" style="0" customWidth="1"/>
  </cols>
  <sheetData>
    <row r="1" spans="2:5" ht="12.75">
      <c r="B1" t="s">
        <v>16</v>
      </c>
      <c r="E1" s="24">
        <v>1400000</v>
      </c>
    </row>
    <row r="2" spans="2:5" ht="12.75">
      <c r="B2" t="s">
        <v>35</v>
      </c>
      <c r="E2" s="24">
        <v>4500000</v>
      </c>
    </row>
    <row r="3" spans="2:5" ht="12.75">
      <c r="B3" t="s">
        <v>18</v>
      </c>
      <c r="E3" t="s">
        <v>19</v>
      </c>
    </row>
    <row r="4" spans="2:5" ht="12.75">
      <c r="B4" t="s">
        <v>20</v>
      </c>
      <c r="E4" t="s">
        <v>25</v>
      </c>
    </row>
    <row r="5" spans="2:5" ht="12.75">
      <c r="B5" t="s">
        <v>22</v>
      </c>
      <c r="E5" s="24">
        <v>70000</v>
      </c>
    </row>
    <row r="6" spans="2:7" ht="12.75">
      <c r="B6" t="s">
        <v>23</v>
      </c>
      <c r="E6" s="24">
        <v>280000</v>
      </c>
      <c r="G6" s="24"/>
    </row>
    <row r="7" spans="2:5" ht="12.75">
      <c r="B7" t="s">
        <v>24</v>
      </c>
      <c r="E7" s="24" t="s">
        <v>25</v>
      </c>
    </row>
    <row r="8" spans="2:9" ht="12.75">
      <c r="B8" t="s">
        <v>26</v>
      </c>
      <c r="E8" s="24"/>
      <c r="G8" t="s">
        <v>27</v>
      </c>
      <c r="I8">
        <f>(H16-10)/10*50</f>
        <v>0</v>
      </c>
    </row>
    <row r="9" spans="2:5" ht="12.75">
      <c r="B9" t="s">
        <v>28</v>
      </c>
      <c r="E9" s="24">
        <v>1400000</v>
      </c>
    </row>
    <row r="10" spans="5:9" ht="12.75">
      <c r="E10" s="24"/>
      <c r="H10" s="54"/>
      <c r="I10" s="54"/>
    </row>
    <row r="11" spans="5:9" ht="12.75">
      <c r="E11" s="24"/>
      <c r="H11" s="55"/>
      <c r="I11" s="55"/>
    </row>
    <row r="12" spans="1:18" ht="15" customHeight="1">
      <c r="A12" s="66" t="s">
        <v>31</v>
      </c>
      <c r="B12" s="68" t="s">
        <v>7</v>
      </c>
      <c r="C12" s="15">
        <v>1</v>
      </c>
      <c r="D12" s="15">
        <v>2</v>
      </c>
      <c r="E12" s="59">
        <v>3</v>
      </c>
      <c r="F12" s="59"/>
      <c r="G12" s="15">
        <v>4</v>
      </c>
      <c r="H12" s="59">
        <v>5</v>
      </c>
      <c r="I12" s="59"/>
      <c r="J12" s="59">
        <v>6</v>
      </c>
      <c r="K12" s="59"/>
      <c r="L12" s="59">
        <v>7</v>
      </c>
      <c r="M12" s="59"/>
      <c r="N12" s="60">
        <v>8</v>
      </c>
      <c r="O12" s="61"/>
      <c r="P12" s="60">
        <v>9</v>
      </c>
      <c r="Q12" s="61"/>
      <c r="R12" s="16"/>
    </row>
    <row r="13" spans="1:18" ht="58.5" customHeight="1">
      <c r="A13" s="67"/>
      <c r="B13" s="68"/>
      <c r="C13" s="1" t="s">
        <v>13</v>
      </c>
      <c r="D13" s="1" t="s">
        <v>11</v>
      </c>
      <c r="E13" s="56" t="s">
        <v>29</v>
      </c>
      <c r="F13" s="56"/>
      <c r="G13" s="1" t="s">
        <v>10</v>
      </c>
      <c r="H13" s="56" t="s">
        <v>14</v>
      </c>
      <c r="I13" s="56"/>
      <c r="J13" s="56" t="s">
        <v>9</v>
      </c>
      <c r="K13" s="56"/>
      <c r="L13" s="56" t="s">
        <v>6</v>
      </c>
      <c r="M13" s="56"/>
      <c r="N13" s="56" t="s">
        <v>12</v>
      </c>
      <c r="O13" s="56"/>
      <c r="P13" s="57" t="s">
        <v>17</v>
      </c>
      <c r="Q13" s="58"/>
      <c r="R13" s="4" t="s">
        <v>8</v>
      </c>
    </row>
    <row r="14" spans="1:18" ht="12.75">
      <c r="A14" s="2"/>
      <c r="B14" s="2"/>
      <c r="C14" s="3"/>
      <c r="D14" s="3"/>
      <c r="E14" s="5"/>
      <c r="F14" s="6">
        <v>4500000</v>
      </c>
      <c r="G14" s="3"/>
      <c r="H14" s="7"/>
      <c r="I14" s="8">
        <v>20</v>
      </c>
      <c r="J14" s="7"/>
      <c r="K14" s="23">
        <v>280000</v>
      </c>
      <c r="L14" s="2"/>
      <c r="M14" s="8">
        <v>20</v>
      </c>
      <c r="N14" s="17"/>
      <c r="O14" s="8">
        <v>25</v>
      </c>
      <c r="P14" s="17"/>
      <c r="Q14" s="6">
        <v>1400000</v>
      </c>
      <c r="R14" s="39"/>
    </row>
    <row r="15" spans="1:18" ht="12.75">
      <c r="A15" s="2"/>
      <c r="B15" s="2"/>
      <c r="C15" s="9"/>
      <c r="D15" s="9"/>
      <c r="E15" s="10"/>
      <c r="F15" s="11"/>
      <c r="G15" s="9"/>
      <c r="H15" s="2"/>
      <c r="I15" s="9"/>
      <c r="J15" s="2"/>
      <c r="K15" s="9"/>
      <c r="L15" s="2"/>
      <c r="M15" s="8"/>
      <c r="N15" s="17"/>
      <c r="O15" s="8"/>
      <c r="P15" s="18"/>
      <c r="Q15" s="8"/>
      <c r="R15" s="40"/>
    </row>
    <row r="16" spans="1:18" ht="15.75">
      <c r="A16" s="13">
        <v>1</v>
      </c>
      <c r="B16" s="12">
        <v>58</v>
      </c>
      <c r="C16" s="14">
        <f aca="true" t="shared" si="0" ref="C16:C35">B16/100*500</f>
        <v>290</v>
      </c>
      <c r="D16" s="45">
        <f aca="true" t="shared" si="1" ref="D16:D24">39.4/B16*100</f>
        <v>67.93103448275862</v>
      </c>
      <c r="E16" s="10">
        <v>1850000</v>
      </c>
      <c r="F16" s="14">
        <f>E16/F14*100</f>
        <v>41.11111111111111</v>
      </c>
      <c r="G16" s="8">
        <v>0</v>
      </c>
      <c r="H16" s="2">
        <v>10</v>
      </c>
      <c r="I16" s="19">
        <f aca="true" t="shared" si="2" ref="I16:I34">(20-H16)/10*50</f>
        <v>50</v>
      </c>
      <c r="J16" s="10">
        <v>280000</v>
      </c>
      <c r="K16" s="14">
        <f>(J16-70000)/210000*50</f>
        <v>50</v>
      </c>
      <c r="L16" s="2">
        <v>20</v>
      </c>
      <c r="M16" s="8">
        <f>L16/M14*50</f>
        <v>50</v>
      </c>
      <c r="N16" s="17">
        <v>15</v>
      </c>
      <c r="O16" s="14">
        <f aca="true" t="shared" si="3" ref="O16:O21">N16/25*50</f>
        <v>30</v>
      </c>
      <c r="P16" s="42">
        <v>500000</v>
      </c>
      <c r="Q16" s="14">
        <f>P16/Q14*50</f>
        <v>17.857142857142858</v>
      </c>
      <c r="R16" s="18">
        <f aca="true" t="shared" si="4" ref="R16:R35">C16+D16+F16+G16+I16+K16+M16+O16+Q16</f>
        <v>596.8992884510126</v>
      </c>
    </row>
    <row r="17" spans="1:18" ht="15.75">
      <c r="A17" s="13">
        <v>2</v>
      </c>
      <c r="B17" s="12">
        <v>57</v>
      </c>
      <c r="C17" s="14">
        <f t="shared" si="0"/>
        <v>285</v>
      </c>
      <c r="D17" s="14">
        <f t="shared" si="1"/>
        <v>69.12280701754385</v>
      </c>
      <c r="E17" s="10">
        <v>1500000</v>
      </c>
      <c r="F17" s="14">
        <f>E17/F14*100</f>
        <v>33.33333333333333</v>
      </c>
      <c r="G17" s="8">
        <v>0</v>
      </c>
      <c r="H17" s="2">
        <v>13</v>
      </c>
      <c r="I17" s="19">
        <f t="shared" si="2"/>
        <v>35</v>
      </c>
      <c r="J17" s="10">
        <v>280000</v>
      </c>
      <c r="K17" s="14">
        <f aca="true" t="shared" si="5" ref="K17:K35">(J17-70000)/210000*50</f>
        <v>50</v>
      </c>
      <c r="L17" s="2">
        <v>20</v>
      </c>
      <c r="M17" s="8">
        <f>L17/M14*50</f>
        <v>50</v>
      </c>
      <c r="N17" s="17">
        <v>7</v>
      </c>
      <c r="O17" s="14">
        <f t="shared" si="3"/>
        <v>14.000000000000002</v>
      </c>
      <c r="P17" s="42">
        <v>1000000</v>
      </c>
      <c r="Q17" s="14">
        <f>P17/Q14*50</f>
        <v>35.714285714285715</v>
      </c>
      <c r="R17" s="18">
        <f t="shared" si="4"/>
        <v>572.1704260651628</v>
      </c>
    </row>
    <row r="18" spans="1:18" ht="15.75">
      <c r="A18" s="13">
        <v>3</v>
      </c>
      <c r="B18" s="12">
        <v>56</v>
      </c>
      <c r="C18" s="14">
        <f t="shared" si="0"/>
        <v>280</v>
      </c>
      <c r="D18" s="14">
        <f t="shared" si="1"/>
        <v>70.35714285714285</v>
      </c>
      <c r="E18" s="10">
        <v>2500000</v>
      </c>
      <c r="F18" s="14">
        <f>E18/F14*100</f>
        <v>55.55555555555556</v>
      </c>
      <c r="G18" s="8">
        <v>50</v>
      </c>
      <c r="H18" s="2">
        <v>15</v>
      </c>
      <c r="I18" s="19">
        <f t="shared" si="2"/>
        <v>25</v>
      </c>
      <c r="J18" s="10">
        <v>280000</v>
      </c>
      <c r="K18" s="14">
        <f t="shared" si="5"/>
        <v>50</v>
      </c>
      <c r="L18" s="2">
        <v>12</v>
      </c>
      <c r="M18" s="8">
        <f>L18/M14*50</f>
        <v>30</v>
      </c>
      <c r="N18" s="17">
        <v>15</v>
      </c>
      <c r="O18" s="14">
        <f t="shared" si="3"/>
        <v>30</v>
      </c>
      <c r="P18" s="42">
        <v>1000000</v>
      </c>
      <c r="Q18" s="14">
        <f>P18/Q14*50</f>
        <v>35.714285714285715</v>
      </c>
      <c r="R18" s="18">
        <f t="shared" si="4"/>
        <v>626.626984126984</v>
      </c>
    </row>
    <row r="19" spans="1:18" ht="15.75">
      <c r="A19" s="13">
        <v>4</v>
      </c>
      <c r="B19" s="12">
        <v>55</v>
      </c>
      <c r="C19" s="14">
        <f t="shared" si="0"/>
        <v>275</v>
      </c>
      <c r="D19" s="14">
        <f t="shared" si="1"/>
        <v>71.63636363636363</v>
      </c>
      <c r="E19" s="10">
        <v>2500000</v>
      </c>
      <c r="F19" s="14">
        <f>E19/F14*100</f>
        <v>55.55555555555556</v>
      </c>
      <c r="G19" s="8">
        <v>0</v>
      </c>
      <c r="H19" s="2">
        <v>11</v>
      </c>
      <c r="I19" s="19">
        <f t="shared" si="2"/>
        <v>45</v>
      </c>
      <c r="J19" s="10">
        <v>250000</v>
      </c>
      <c r="K19" s="14">
        <f t="shared" si="5"/>
        <v>42.857142857142854</v>
      </c>
      <c r="L19" s="2">
        <v>20</v>
      </c>
      <c r="M19" s="8">
        <f>L19/M14*50</f>
        <v>50</v>
      </c>
      <c r="N19" s="17">
        <v>20</v>
      </c>
      <c r="O19" s="14">
        <f t="shared" si="3"/>
        <v>40</v>
      </c>
      <c r="P19" s="42">
        <v>250000</v>
      </c>
      <c r="Q19" s="14">
        <f>P19/Q14*50</f>
        <v>8.928571428571429</v>
      </c>
      <c r="R19" s="18">
        <f t="shared" si="4"/>
        <v>588.9776334776335</v>
      </c>
    </row>
    <row r="20" spans="1:18" ht="15.75">
      <c r="A20" s="13">
        <v>5</v>
      </c>
      <c r="B20" s="12">
        <v>47</v>
      </c>
      <c r="C20" s="14">
        <f t="shared" si="0"/>
        <v>235</v>
      </c>
      <c r="D20" s="14">
        <f t="shared" si="1"/>
        <v>83.82978723404256</v>
      </c>
      <c r="E20" s="10">
        <v>4500000</v>
      </c>
      <c r="F20" s="14">
        <f>E20/F14*100</f>
        <v>100</v>
      </c>
      <c r="G20" s="8">
        <v>50</v>
      </c>
      <c r="H20" s="2">
        <v>15</v>
      </c>
      <c r="I20" s="19">
        <f t="shared" si="2"/>
        <v>25</v>
      </c>
      <c r="J20" s="10">
        <v>240000</v>
      </c>
      <c r="K20" s="14">
        <f t="shared" si="5"/>
        <v>40.476190476190474</v>
      </c>
      <c r="L20" s="2">
        <v>17</v>
      </c>
      <c r="M20" s="8">
        <f>L20/M14*50</f>
        <v>42.5</v>
      </c>
      <c r="N20" s="17">
        <v>5</v>
      </c>
      <c r="O20" s="14">
        <f t="shared" si="3"/>
        <v>10</v>
      </c>
      <c r="P20" s="42">
        <v>500000</v>
      </c>
      <c r="Q20" s="14">
        <f>P20/Q14*50</f>
        <v>17.857142857142858</v>
      </c>
      <c r="R20" s="18">
        <f t="shared" si="4"/>
        <v>604.6631205673759</v>
      </c>
    </row>
    <row r="21" spans="1:18" ht="15.75">
      <c r="A21" s="13">
        <v>6</v>
      </c>
      <c r="B21" s="12">
        <v>46</v>
      </c>
      <c r="C21" s="14">
        <f t="shared" si="0"/>
        <v>230</v>
      </c>
      <c r="D21" s="14">
        <f t="shared" si="1"/>
        <v>85.65217391304347</v>
      </c>
      <c r="E21" s="10">
        <v>3500000</v>
      </c>
      <c r="F21" s="14">
        <f>E21/F14*100</f>
        <v>77.77777777777779</v>
      </c>
      <c r="G21" s="8">
        <v>0</v>
      </c>
      <c r="H21" s="2">
        <v>14</v>
      </c>
      <c r="I21" s="19">
        <f t="shared" si="2"/>
        <v>30</v>
      </c>
      <c r="J21" s="10">
        <v>250000</v>
      </c>
      <c r="K21" s="14">
        <f t="shared" si="5"/>
        <v>42.857142857142854</v>
      </c>
      <c r="L21" s="2">
        <v>18</v>
      </c>
      <c r="M21" s="8">
        <f>L21/M14*50</f>
        <v>45</v>
      </c>
      <c r="N21" s="17">
        <v>25</v>
      </c>
      <c r="O21" s="14">
        <f t="shared" si="3"/>
        <v>50</v>
      </c>
      <c r="P21" s="42">
        <v>1700000</v>
      </c>
      <c r="Q21" s="14">
        <f>P21/Q14*50</f>
        <v>60.71428571428571</v>
      </c>
      <c r="R21" s="18">
        <f t="shared" si="4"/>
        <v>622.0013802622498</v>
      </c>
    </row>
    <row r="22" spans="1:18" ht="15.75">
      <c r="A22" s="13">
        <v>7</v>
      </c>
      <c r="B22" s="22">
        <v>45</v>
      </c>
      <c r="C22" s="14">
        <f t="shared" si="0"/>
        <v>225</v>
      </c>
      <c r="D22" s="14">
        <f t="shared" si="1"/>
        <v>87.55555555555556</v>
      </c>
      <c r="E22" s="10">
        <v>4000000</v>
      </c>
      <c r="F22" s="14">
        <f>E22/F14*100</f>
        <v>88.88888888888889</v>
      </c>
      <c r="G22" s="8">
        <v>0</v>
      </c>
      <c r="H22" s="2">
        <v>14</v>
      </c>
      <c r="I22" s="19">
        <f t="shared" si="2"/>
        <v>30</v>
      </c>
      <c r="J22" s="10">
        <v>280000</v>
      </c>
      <c r="K22" s="14">
        <f t="shared" si="5"/>
        <v>50</v>
      </c>
      <c r="L22" s="2">
        <v>20</v>
      </c>
      <c r="M22" s="8">
        <f>L22/M14*50</f>
        <v>50</v>
      </c>
      <c r="N22" s="17">
        <v>25</v>
      </c>
      <c r="O22" s="14">
        <f aca="true" t="shared" si="6" ref="O22:O35">N22/25*50</f>
        <v>50</v>
      </c>
      <c r="P22" s="42">
        <v>1400000</v>
      </c>
      <c r="Q22" s="14">
        <f>P22/Q14*50</f>
        <v>50</v>
      </c>
      <c r="R22" s="41">
        <f t="shared" si="4"/>
        <v>631.4444444444445</v>
      </c>
    </row>
    <row r="23" spans="1:18" ht="15.75">
      <c r="A23" s="13">
        <v>8</v>
      </c>
      <c r="B23" s="12">
        <v>44</v>
      </c>
      <c r="C23" s="14">
        <f t="shared" si="0"/>
        <v>220</v>
      </c>
      <c r="D23" s="14">
        <f t="shared" si="1"/>
        <v>89.54545454545453</v>
      </c>
      <c r="E23" s="10">
        <v>1950000</v>
      </c>
      <c r="F23" s="14">
        <f>E23/F14*100</f>
        <v>43.333333333333336</v>
      </c>
      <c r="G23" s="8">
        <v>0</v>
      </c>
      <c r="H23" s="2">
        <v>16</v>
      </c>
      <c r="I23" s="19">
        <f t="shared" si="2"/>
        <v>20</v>
      </c>
      <c r="J23" s="10">
        <v>280000</v>
      </c>
      <c r="K23" s="14">
        <f t="shared" si="5"/>
        <v>50</v>
      </c>
      <c r="L23" s="2">
        <v>20</v>
      </c>
      <c r="M23" s="8">
        <f>L23/M14*50</f>
        <v>50</v>
      </c>
      <c r="N23" s="17">
        <v>12</v>
      </c>
      <c r="O23" s="14">
        <f t="shared" si="6"/>
        <v>24</v>
      </c>
      <c r="P23" s="42">
        <v>1100000</v>
      </c>
      <c r="Q23" s="14">
        <f>P23/Q14*50</f>
        <v>39.285714285714285</v>
      </c>
      <c r="R23" s="18">
        <f t="shared" si="4"/>
        <v>536.1645021645021</v>
      </c>
    </row>
    <row r="24" spans="1:18" ht="15.75">
      <c r="A24" s="13">
        <v>9</v>
      </c>
      <c r="B24" s="12">
        <v>41</v>
      </c>
      <c r="C24" s="14">
        <f t="shared" si="0"/>
        <v>205</v>
      </c>
      <c r="D24" s="14">
        <f t="shared" si="1"/>
        <v>96.09756097560975</v>
      </c>
      <c r="E24" s="10">
        <v>3500000</v>
      </c>
      <c r="F24" s="14">
        <f>E24/F14*100</f>
        <v>77.77777777777779</v>
      </c>
      <c r="G24" s="8">
        <v>50</v>
      </c>
      <c r="H24" s="2">
        <v>14</v>
      </c>
      <c r="I24" s="19">
        <f t="shared" si="2"/>
        <v>30</v>
      </c>
      <c r="J24" s="10">
        <v>250000</v>
      </c>
      <c r="K24" s="14">
        <f t="shared" si="5"/>
        <v>42.857142857142854</v>
      </c>
      <c r="L24" s="2">
        <v>20</v>
      </c>
      <c r="M24" s="8">
        <f>L24/M14*50</f>
        <v>50</v>
      </c>
      <c r="N24" s="17">
        <v>18</v>
      </c>
      <c r="O24" s="14">
        <f t="shared" si="6"/>
        <v>36</v>
      </c>
      <c r="P24" s="42">
        <v>850000</v>
      </c>
      <c r="Q24" s="14">
        <f>P24/Q14*50</f>
        <v>30.357142857142854</v>
      </c>
      <c r="R24" s="18">
        <f t="shared" si="4"/>
        <v>618.0896244676733</v>
      </c>
    </row>
    <row r="25" spans="1:18" ht="15.75">
      <c r="A25" s="13">
        <v>10</v>
      </c>
      <c r="B25" s="22">
        <v>37</v>
      </c>
      <c r="C25" s="14">
        <f t="shared" si="0"/>
        <v>185</v>
      </c>
      <c r="D25" s="14">
        <f>B26/B25*100</f>
        <v>97.2972972972973</v>
      </c>
      <c r="E25" s="10">
        <v>1500000</v>
      </c>
      <c r="F25" s="14">
        <f>E25/F14*100</f>
        <v>33.33333333333333</v>
      </c>
      <c r="G25" s="8">
        <v>0</v>
      </c>
      <c r="H25" s="2">
        <v>13</v>
      </c>
      <c r="I25" s="19">
        <f t="shared" si="2"/>
        <v>35</v>
      </c>
      <c r="J25" s="10">
        <v>200000</v>
      </c>
      <c r="K25" s="14">
        <f t="shared" si="5"/>
        <v>30.952380952380953</v>
      </c>
      <c r="L25" s="2">
        <v>15</v>
      </c>
      <c r="M25" s="8">
        <f>L25/M14*50</f>
        <v>37.5</v>
      </c>
      <c r="N25" s="17">
        <v>18</v>
      </c>
      <c r="O25" s="14">
        <f t="shared" si="6"/>
        <v>36</v>
      </c>
      <c r="P25" s="42">
        <v>750000</v>
      </c>
      <c r="Q25" s="14">
        <f>P25/Q14*50</f>
        <v>26.785714285714285</v>
      </c>
      <c r="R25" s="18">
        <f t="shared" si="4"/>
        <v>481.86872586872585</v>
      </c>
    </row>
    <row r="26" spans="1:18" ht="15.75">
      <c r="A26" s="13">
        <v>11</v>
      </c>
      <c r="B26" s="12">
        <v>36</v>
      </c>
      <c r="C26" s="14">
        <f t="shared" si="0"/>
        <v>180</v>
      </c>
      <c r="D26" s="14">
        <v>100</v>
      </c>
      <c r="E26" s="10">
        <v>4500000</v>
      </c>
      <c r="F26" s="14">
        <f>E26/F14*100</f>
        <v>100</v>
      </c>
      <c r="G26" s="8">
        <v>50</v>
      </c>
      <c r="H26" s="2">
        <v>15</v>
      </c>
      <c r="I26" s="19">
        <f t="shared" si="2"/>
        <v>25</v>
      </c>
      <c r="J26" s="10">
        <v>200000</v>
      </c>
      <c r="K26" s="14">
        <f t="shared" si="5"/>
        <v>30.952380952380953</v>
      </c>
      <c r="L26" s="2">
        <v>16</v>
      </c>
      <c r="M26" s="8">
        <f>L26/M14*50</f>
        <v>40</v>
      </c>
      <c r="N26" s="17">
        <v>23</v>
      </c>
      <c r="O26" s="14">
        <f t="shared" si="6"/>
        <v>46</v>
      </c>
      <c r="P26" s="42">
        <v>250000</v>
      </c>
      <c r="Q26" s="14">
        <f>P26/Q14*50</f>
        <v>8.928571428571429</v>
      </c>
      <c r="R26" s="18">
        <f t="shared" si="4"/>
        <v>580.8809523809524</v>
      </c>
    </row>
    <row r="27" spans="1:18" ht="15.75">
      <c r="A27" s="13">
        <v>12</v>
      </c>
      <c r="B27" s="12">
        <v>35</v>
      </c>
      <c r="C27" s="14">
        <f t="shared" si="0"/>
        <v>175</v>
      </c>
      <c r="D27" s="14">
        <f aca="true" t="shared" si="7" ref="D27:D35">B27/39.4*100</f>
        <v>88.83248730964468</v>
      </c>
      <c r="E27" s="10">
        <v>3500000</v>
      </c>
      <c r="F27" s="14">
        <f>E27/F14*100</f>
        <v>77.77777777777779</v>
      </c>
      <c r="G27" s="8">
        <v>50</v>
      </c>
      <c r="H27" s="2">
        <v>14</v>
      </c>
      <c r="I27" s="19">
        <f t="shared" si="2"/>
        <v>30</v>
      </c>
      <c r="J27" s="10">
        <v>240000</v>
      </c>
      <c r="K27" s="14">
        <f t="shared" si="5"/>
        <v>40.476190476190474</v>
      </c>
      <c r="L27" s="2">
        <v>20</v>
      </c>
      <c r="M27" s="8">
        <f>L27/M14*50</f>
        <v>50</v>
      </c>
      <c r="N27" s="17">
        <v>23</v>
      </c>
      <c r="O27" s="14">
        <f t="shared" si="6"/>
        <v>46</v>
      </c>
      <c r="P27" s="42">
        <v>1400000</v>
      </c>
      <c r="Q27" s="14">
        <f>P27/Q14*50</f>
        <v>50</v>
      </c>
      <c r="R27" s="18">
        <f t="shared" si="4"/>
        <v>608.0864555636128</v>
      </c>
    </row>
    <row r="28" spans="1:18" ht="15.75">
      <c r="A28" s="13">
        <v>13</v>
      </c>
      <c r="B28" s="12">
        <v>34</v>
      </c>
      <c r="C28" s="14">
        <f t="shared" si="0"/>
        <v>170</v>
      </c>
      <c r="D28" s="14">
        <f t="shared" si="7"/>
        <v>86.29441624365482</v>
      </c>
      <c r="E28" s="10">
        <v>2500000</v>
      </c>
      <c r="F28" s="14">
        <f>E28/F14*100</f>
        <v>55.55555555555556</v>
      </c>
      <c r="G28" s="8">
        <v>0</v>
      </c>
      <c r="H28" s="2">
        <v>13</v>
      </c>
      <c r="I28" s="19">
        <f t="shared" si="2"/>
        <v>35</v>
      </c>
      <c r="J28" s="10">
        <v>150000</v>
      </c>
      <c r="K28" s="14">
        <f t="shared" si="5"/>
        <v>19.047619047619047</v>
      </c>
      <c r="L28" s="2">
        <v>15</v>
      </c>
      <c r="M28" s="8">
        <f>L28/M14*50</f>
        <v>37.5</v>
      </c>
      <c r="N28" s="17">
        <v>8</v>
      </c>
      <c r="O28" s="14">
        <f t="shared" si="6"/>
        <v>16</v>
      </c>
      <c r="P28" s="42">
        <v>350000</v>
      </c>
      <c r="Q28" s="14">
        <f>P28/Q14*50</f>
        <v>12.5</v>
      </c>
      <c r="R28" s="18">
        <f t="shared" si="4"/>
        <v>431.8975908468294</v>
      </c>
    </row>
    <row r="29" spans="1:18" ht="15.75">
      <c r="A29" s="13">
        <v>14</v>
      </c>
      <c r="B29" s="12">
        <v>29</v>
      </c>
      <c r="C29" s="14">
        <f t="shared" si="0"/>
        <v>145</v>
      </c>
      <c r="D29" s="14">
        <f t="shared" si="7"/>
        <v>73.60406091370558</v>
      </c>
      <c r="E29" s="10">
        <v>1500000</v>
      </c>
      <c r="F29" s="14">
        <f>E29/F14*100</f>
        <v>33.33333333333333</v>
      </c>
      <c r="G29" s="8">
        <v>0</v>
      </c>
      <c r="H29" s="2">
        <v>11</v>
      </c>
      <c r="I29" s="19">
        <f t="shared" si="2"/>
        <v>45</v>
      </c>
      <c r="J29" s="10">
        <v>240000</v>
      </c>
      <c r="K29" s="14">
        <f t="shared" si="5"/>
        <v>40.476190476190474</v>
      </c>
      <c r="L29" s="2">
        <v>14</v>
      </c>
      <c r="M29" s="8">
        <f>L29/M14*50</f>
        <v>35</v>
      </c>
      <c r="N29" s="17">
        <v>5</v>
      </c>
      <c r="O29" s="14">
        <f t="shared" si="6"/>
        <v>10</v>
      </c>
      <c r="P29" s="42">
        <v>1000000</v>
      </c>
      <c r="Q29" s="14">
        <f>P29/Q14*50</f>
        <v>35.714285714285715</v>
      </c>
      <c r="R29" s="18">
        <f t="shared" si="4"/>
        <v>418.1278704375151</v>
      </c>
    </row>
    <row r="30" spans="1:18" ht="15.75">
      <c r="A30" s="13">
        <v>15</v>
      </c>
      <c r="B30" s="12">
        <v>28</v>
      </c>
      <c r="C30" s="14">
        <f t="shared" si="0"/>
        <v>140</v>
      </c>
      <c r="D30" s="14">
        <f t="shared" si="7"/>
        <v>71.06598984771574</v>
      </c>
      <c r="E30" s="10">
        <v>4500000</v>
      </c>
      <c r="F30" s="14">
        <f>E30/F14*100</f>
        <v>100</v>
      </c>
      <c r="G30" s="8">
        <v>50</v>
      </c>
      <c r="H30" s="2">
        <v>14</v>
      </c>
      <c r="I30" s="19">
        <f t="shared" si="2"/>
        <v>30</v>
      </c>
      <c r="J30" s="10">
        <v>240000</v>
      </c>
      <c r="K30" s="14">
        <f t="shared" si="5"/>
        <v>40.476190476190474</v>
      </c>
      <c r="L30" s="2">
        <v>20</v>
      </c>
      <c r="M30" s="8">
        <f>L30/M14*50</f>
        <v>50</v>
      </c>
      <c r="N30" s="17">
        <v>20</v>
      </c>
      <c r="O30" s="14">
        <f t="shared" si="6"/>
        <v>40</v>
      </c>
      <c r="P30" s="42">
        <v>1400000</v>
      </c>
      <c r="Q30" s="14">
        <f>P30/Q14*50</f>
        <v>50</v>
      </c>
      <c r="R30" s="18">
        <f t="shared" si="4"/>
        <v>571.5421803239062</v>
      </c>
    </row>
    <row r="31" spans="1:18" ht="15.75">
      <c r="A31" s="13">
        <v>16</v>
      </c>
      <c r="B31" s="12">
        <v>27</v>
      </c>
      <c r="C31" s="14">
        <f t="shared" si="0"/>
        <v>135</v>
      </c>
      <c r="D31" s="14">
        <f t="shared" si="7"/>
        <v>68.52791878172589</v>
      </c>
      <c r="E31" s="10">
        <v>2500000</v>
      </c>
      <c r="F31" s="14">
        <f>E31/F14*100</f>
        <v>55.55555555555556</v>
      </c>
      <c r="G31" s="8">
        <v>50</v>
      </c>
      <c r="H31" s="2">
        <v>12</v>
      </c>
      <c r="I31" s="19">
        <f t="shared" si="2"/>
        <v>40</v>
      </c>
      <c r="J31" s="10">
        <v>100000</v>
      </c>
      <c r="K31" s="14">
        <f t="shared" si="5"/>
        <v>7.142857142857142</v>
      </c>
      <c r="L31" s="2">
        <v>17</v>
      </c>
      <c r="M31" s="8">
        <f>L31/M14*50</f>
        <v>42.5</v>
      </c>
      <c r="N31" s="17">
        <v>7</v>
      </c>
      <c r="O31" s="14">
        <f t="shared" si="6"/>
        <v>14.000000000000002</v>
      </c>
      <c r="P31" s="42">
        <v>900000</v>
      </c>
      <c r="Q31" s="14">
        <f>P31/Q14*50</f>
        <v>32.142857142857146</v>
      </c>
      <c r="R31" s="18">
        <f t="shared" si="4"/>
        <v>444.86918862299575</v>
      </c>
    </row>
    <row r="32" spans="1:18" ht="15.75">
      <c r="A32" s="13">
        <v>17</v>
      </c>
      <c r="B32" s="12">
        <v>26</v>
      </c>
      <c r="C32" s="14">
        <f t="shared" si="0"/>
        <v>130</v>
      </c>
      <c r="D32" s="14">
        <f t="shared" si="7"/>
        <v>65.98984771573603</v>
      </c>
      <c r="E32" s="10">
        <v>1500000</v>
      </c>
      <c r="F32" s="14">
        <f>E32/F14*100</f>
        <v>33.33333333333333</v>
      </c>
      <c r="G32" s="8">
        <v>0</v>
      </c>
      <c r="H32" s="2">
        <v>16</v>
      </c>
      <c r="I32" s="19">
        <f t="shared" si="2"/>
        <v>20</v>
      </c>
      <c r="J32" s="10">
        <v>150000</v>
      </c>
      <c r="K32" s="14">
        <f t="shared" si="5"/>
        <v>19.047619047619047</v>
      </c>
      <c r="L32" s="2">
        <v>15</v>
      </c>
      <c r="M32" s="8">
        <f>L32/M14*50</f>
        <v>37.5</v>
      </c>
      <c r="N32" s="17">
        <v>6</v>
      </c>
      <c r="O32" s="14">
        <f t="shared" si="6"/>
        <v>12</v>
      </c>
      <c r="P32" s="42">
        <v>750000</v>
      </c>
      <c r="Q32" s="14">
        <f>P32/Q14*50</f>
        <v>26.785714285714285</v>
      </c>
      <c r="R32" s="18">
        <f t="shared" si="4"/>
        <v>344.6565143824027</v>
      </c>
    </row>
    <row r="33" spans="1:18" ht="15.75">
      <c r="A33" s="13">
        <v>18</v>
      </c>
      <c r="B33" s="12">
        <v>22</v>
      </c>
      <c r="C33" s="14">
        <f t="shared" si="0"/>
        <v>110</v>
      </c>
      <c r="D33" s="14">
        <f t="shared" si="7"/>
        <v>55.83756345177665</v>
      </c>
      <c r="E33" s="10">
        <v>3000000</v>
      </c>
      <c r="F33" s="14">
        <f>E33/F14*100</f>
        <v>66.66666666666666</v>
      </c>
      <c r="G33" s="8">
        <v>50</v>
      </c>
      <c r="H33" s="2">
        <v>18</v>
      </c>
      <c r="I33" s="19">
        <f t="shared" si="2"/>
        <v>10</v>
      </c>
      <c r="J33" s="10">
        <v>100000</v>
      </c>
      <c r="K33" s="14">
        <f t="shared" si="5"/>
        <v>7.142857142857142</v>
      </c>
      <c r="L33" s="2">
        <v>14</v>
      </c>
      <c r="M33" s="8">
        <f>L33/M14*50</f>
        <v>35</v>
      </c>
      <c r="N33" s="17">
        <v>4</v>
      </c>
      <c r="O33" s="14">
        <f t="shared" si="6"/>
        <v>8</v>
      </c>
      <c r="P33" s="42">
        <v>650000</v>
      </c>
      <c r="Q33" s="14">
        <f>P33/Q14*50</f>
        <v>23.214285714285715</v>
      </c>
      <c r="R33" s="18">
        <f t="shared" si="4"/>
        <v>365.86137297558616</v>
      </c>
    </row>
    <row r="34" spans="1:18" ht="15.75">
      <c r="A34" s="13">
        <v>19</v>
      </c>
      <c r="B34" s="12">
        <v>21</v>
      </c>
      <c r="C34" s="14">
        <f t="shared" si="0"/>
        <v>105</v>
      </c>
      <c r="D34" s="14">
        <f t="shared" si="7"/>
        <v>53.299492385786806</v>
      </c>
      <c r="E34" s="10">
        <v>4000000</v>
      </c>
      <c r="F34" s="14">
        <f>E34/F14*100</f>
        <v>88.88888888888889</v>
      </c>
      <c r="G34" s="8">
        <v>50</v>
      </c>
      <c r="H34" s="2">
        <v>11</v>
      </c>
      <c r="I34" s="19">
        <f t="shared" si="2"/>
        <v>45</v>
      </c>
      <c r="J34" s="10">
        <v>70000</v>
      </c>
      <c r="K34" s="14">
        <f t="shared" si="5"/>
        <v>0</v>
      </c>
      <c r="L34" s="2">
        <v>18</v>
      </c>
      <c r="M34" s="8">
        <f>L34/M14*50</f>
        <v>45</v>
      </c>
      <c r="N34" s="17">
        <v>3</v>
      </c>
      <c r="O34" s="14">
        <f t="shared" si="6"/>
        <v>6</v>
      </c>
      <c r="P34" s="42">
        <v>1100000</v>
      </c>
      <c r="Q34" s="14">
        <f>P34/Q14*50</f>
        <v>39.285714285714285</v>
      </c>
      <c r="R34" s="18">
        <f t="shared" si="4"/>
        <v>432.47409556038997</v>
      </c>
    </row>
    <row r="35" spans="1:18" ht="15.75">
      <c r="A35" s="13">
        <v>20</v>
      </c>
      <c r="B35" s="12">
        <v>20</v>
      </c>
      <c r="C35" s="14">
        <f t="shared" si="0"/>
        <v>100</v>
      </c>
      <c r="D35" s="14">
        <f t="shared" si="7"/>
        <v>50.76142131979695</v>
      </c>
      <c r="E35" s="10">
        <v>4500000</v>
      </c>
      <c r="F35" s="14">
        <f>E35/F14*100</f>
        <v>100</v>
      </c>
      <c r="G35" s="8">
        <v>0</v>
      </c>
      <c r="H35" s="2">
        <v>10</v>
      </c>
      <c r="I35" s="19">
        <f>(20-H35)/10*50</f>
        <v>50</v>
      </c>
      <c r="J35" s="10">
        <v>100000</v>
      </c>
      <c r="K35" s="14">
        <f t="shared" si="5"/>
        <v>7.142857142857142</v>
      </c>
      <c r="L35" s="2">
        <v>16</v>
      </c>
      <c r="M35" s="8">
        <f>L35/M14*50</f>
        <v>40</v>
      </c>
      <c r="N35" s="17">
        <v>10</v>
      </c>
      <c r="O35" s="14">
        <f t="shared" si="6"/>
        <v>20</v>
      </c>
      <c r="P35" s="42">
        <v>550000</v>
      </c>
      <c r="Q35" s="14">
        <f>P35/Q14*50</f>
        <v>19.642857142857142</v>
      </c>
      <c r="R35" s="18">
        <f t="shared" si="4"/>
        <v>387.5471356055113</v>
      </c>
    </row>
    <row r="37" ht="13.5" thickBot="1"/>
    <row r="38" spans="1:13" ht="12.75">
      <c r="A38" s="26"/>
      <c r="B38" s="27"/>
      <c r="C38" s="27"/>
      <c r="D38" s="28" t="s">
        <v>0</v>
      </c>
      <c r="E38" s="27"/>
      <c r="F38" s="27"/>
      <c r="G38" s="29"/>
      <c r="K38" s="35" t="s">
        <v>30</v>
      </c>
      <c r="L38" s="27"/>
      <c r="M38" s="29"/>
    </row>
    <row r="39" spans="1:13" ht="13.5" thickBot="1">
      <c r="A39" s="62" t="s">
        <v>4</v>
      </c>
      <c r="B39" s="63"/>
      <c r="C39" s="31">
        <f>SUM(B16:B35)</f>
        <v>764</v>
      </c>
      <c r="D39" s="43">
        <f>C39/C40</f>
        <v>38.2</v>
      </c>
      <c r="E39" s="20"/>
      <c r="F39" s="20"/>
      <c r="G39" s="32"/>
      <c r="K39" s="36" t="s">
        <v>41</v>
      </c>
      <c r="L39" s="37"/>
      <c r="M39" s="38"/>
    </row>
    <row r="40" spans="1:7" ht="12.75">
      <c r="A40" s="30" t="s">
        <v>5</v>
      </c>
      <c r="B40" s="20"/>
      <c r="C40" s="33">
        <v>20</v>
      </c>
      <c r="D40" s="43"/>
      <c r="E40" s="20"/>
      <c r="F40" s="20"/>
      <c r="G40" s="32"/>
    </row>
    <row r="41" spans="1:7" ht="12.75">
      <c r="A41" s="30"/>
      <c r="B41" s="20"/>
      <c r="C41" s="20" t="s">
        <v>15</v>
      </c>
      <c r="D41" s="20"/>
      <c r="E41" s="20"/>
      <c r="F41" s="20"/>
      <c r="G41" s="32"/>
    </row>
    <row r="42" spans="1:7" ht="12.75">
      <c r="A42" s="30"/>
      <c r="B42" s="20"/>
      <c r="C42" s="20" t="s">
        <v>1</v>
      </c>
      <c r="D42" s="20"/>
      <c r="E42" s="20">
        <f>D39-10</f>
        <v>28.200000000000003</v>
      </c>
      <c r="F42" s="33" t="s">
        <v>2</v>
      </c>
      <c r="G42" s="32">
        <f>D39+10</f>
        <v>48.2</v>
      </c>
    </row>
    <row r="43" spans="1:9" ht="12.75">
      <c r="A43" s="30"/>
      <c r="B43" s="20"/>
      <c r="C43" s="20"/>
      <c r="D43" s="21" t="s">
        <v>3</v>
      </c>
      <c r="E43" s="20"/>
      <c r="F43" s="20"/>
      <c r="G43" s="32"/>
      <c r="I43">
        <f>(I14-H35)/10*50</f>
        <v>50</v>
      </c>
    </row>
    <row r="44" spans="1:9" ht="12.75">
      <c r="A44" s="30" t="s">
        <v>4</v>
      </c>
      <c r="B44" s="20"/>
      <c r="C44" s="20">
        <f>SUM(B20:B29)</f>
        <v>394</v>
      </c>
      <c r="D44" s="64">
        <f>C44/C45</f>
        <v>39.4</v>
      </c>
      <c r="E44" s="20"/>
      <c r="F44" s="20"/>
      <c r="G44" s="32"/>
      <c r="I44" s="25"/>
    </row>
    <row r="45" spans="1:7" ht="13.5" thickBot="1">
      <c r="A45" s="34" t="s">
        <v>5</v>
      </c>
      <c r="B45" s="37"/>
      <c r="C45" s="37">
        <v>10</v>
      </c>
      <c r="D45" s="65"/>
      <c r="E45" s="37"/>
      <c r="F45" s="37"/>
      <c r="G45" s="38"/>
    </row>
  </sheetData>
  <mergeCells count="18">
    <mergeCell ref="A39:B39"/>
    <mergeCell ref="D39:D40"/>
    <mergeCell ref="D44:D45"/>
    <mergeCell ref="J13:K13"/>
    <mergeCell ref="A12:A13"/>
    <mergeCell ref="B12:B13"/>
    <mergeCell ref="E12:F12"/>
    <mergeCell ref="H12:I12"/>
    <mergeCell ref="E13:F13"/>
    <mergeCell ref="H13:I13"/>
    <mergeCell ref="H10:I11"/>
    <mergeCell ref="L13:M13"/>
    <mergeCell ref="N13:O13"/>
    <mergeCell ref="P13:Q13"/>
    <mergeCell ref="J12:K12"/>
    <mergeCell ref="L12:M12"/>
    <mergeCell ref="N12:O12"/>
    <mergeCell ref="P12:Q12"/>
  </mergeCells>
  <printOptions/>
  <pageMargins left="0.75" right="0.75" top="1" bottom="1" header="0.5" footer="0.5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P12" sqref="P12:Q12"/>
    </sheetView>
  </sheetViews>
  <sheetFormatPr defaultColWidth="9.140625" defaultRowHeight="12.75"/>
  <cols>
    <col min="1" max="1" width="4.57421875" style="0" customWidth="1"/>
    <col min="3" max="3" width="9.7109375" style="0" customWidth="1"/>
    <col min="4" max="4" width="14.57421875" style="0" customWidth="1"/>
    <col min="5" max="5" width="9.57421875" style="0" customWidth="1"/>
    <col min="6" max="6" width="10.421875" style="0" customWidth="1"/>
    <col min="8" max="8" width="6.28125" style="0" customWidth="1"/>
    <col min="10" max="10" width="8.28125" style="0" customWidth="1"/>
    <col min="11" max="11" width="10.57421875" style="0" bestFit="1" customWidth="1"/>
    <col min="12" max="12" width="6.57421875" style="0" customWidth="1"/>
    <col min="16" max="16" width="10.57421875" style="0" bestFit="1" customWidth="1"/>
    <col min="17" max="17" width="10.421875" style="0" customWidth="1"/>
    <col min="18" max="18" width="11.421875" style="0" customWidth="1"/>
  </cols>
  <sheetData>
    <row r="1" spans="2:5" ht="12.75">
      <c r="B1" t="s">
        <v>16</v>
      </c>
      <c r="E1" s="24">
        <v>1400000</v>
      </c>
    </row>
    <row r="2" spans="2:5" ht="12.75">
      <c r="B2" t="s">
        <v>35</v>
      </c>
      <c r="E2" s="24">
        <v>4500000</v>
      </c>
    </row>
    <row r="3" spans="2:5" ht="12.75">
      <c r="B3" t="s">
        <v>18</v>
      </c>
      <c r="E3" t="s">
        <v>19</v>
      </c>
    </row>
    <row r="4" spans="2:5" ht="12.75">
      <c r="B4" t="s">
        <v>20</v>
      </c>
      <c r="E4" t="s">
        <v>25</v>
      </c>
    </row>
    <row r="5" spans="2:5" ht="12.75">
      <c r="B5" t="s">
        <v>22</v>
      </c>
      <c r="E5" s="24">
        <v>70000</v>
      </c>
    </row>
    <row r="6" spans="2:7" ht="12.75">
      <c r="B6" t="s">
        <v>23</v>
      </c>
      <c r="E6" s="24">
        <v>280000</v>
      </c>
      <c r="G6" s="24"/>
    </row>
    <row r="7" spans="2:5" ht="12.75">
      <c r="B7" t="s">
        <v>24</v>
      </c>
      <c r="E7" s="24" t="s">
        <v>25</v>
      </c>
    </row>
    <row r="8" spans="2:7" ht="12.75">
      <c r="B8" t="s">
        <v>26</v>
      </c>
      <c r="E8" s="24"/>
      <c r="G8" t="s">
        <v>27</v>
      </c>
    </row>
    <row r="9" spans="2:5" ht="12.75">
      <c r="B9" t="s">
        <v>28</v>
      </c>
      <c r="E9" s="24">
        <v>1400000</v>
      </c>
    </row>
    <row r="10" ht="12.75">
      <c r="E10" s="24"/>
    </row>
    <row r="11" spans="1:18" ht="15" customHeight="1">
      <c r="A11" s="66" t="s">
        <v>31</v>
      </c>
      <c r="B11" s="68" t="s">
        <v>7</v>
      </c>
      <c r="C11" s="15">
        <v>1</v>
      </c>
      <c r="D11" s="15">
        <v>2</v>
      </c>
      <c r="E11" s="59">
        <v>3</v>
      </c>
      <c r="F11" s="59"/>
      <c r="G11" s="15">
        <v>4</v>
      </c>
      <c r="H11" s="59">
        <v>5</v>
      </c>
      <c r="I11" s="59"/>
      <c r="J11" s="59">
        <v>6</v>
      </c>
      <c r="K11" s="59"/>
      <c r="L11" s="59">
        <v>7</v>
      </c>
      <c r="M11" s="59"/>
      <c r="N11" s="60">
        <v>8</v>
      </c>
      <c r="O11" s="61"/>
      <c r="P11" s="60">
        <v>9</v>
      </c>
      <c r="Q11" s="61"/>
      <c r="R11" s="16"/>
    </row>
    <row r="12" spans="1:18" ht="58.5" customHeight="1">
      <c r="A12" s="67"/>
      <c r="B12" s="68"/>
      <c r="C12" s="1" t="s">
        <v>13</v>
      </c>
      <c r="D12" s="1" t="s">
        <v>11</v>
      </c>
      <c r="E12" s="56" t="s">
        <v>29</v>
      </c>
      <c r="F12" s="56"/>
      <c r="G12" s="1" t="s">
        <v>10</v>
      </c>
      <c r="H12" s="56" t="s">
        <v>14</v>
      </c>
      <c r="I12" s="56"/>
      <c r="J12" s="56" t="s">
        <v>9</v>
      </c>
      <c r="K12" s="56"/>
      <c r="L12" s="56" t="s">
        <v>6</v>
      </c>
      <c r="M12" s="56"/>
      <c r="N12" s="56" t="s">
        <v>12</v>
      </c>
      <c r="O12" s="56"/>
      <c r="P12" s="57" t="s">
        <v>17</v>
      </c>
      <c r="Q12" s="58"/>
      <c r="R12" s="4" t="s">
        <v>8</v>
      </c>
    </row>
    <row r="13" spans="1:18" ht="12.75">
      <c r="A13" s="2"/>
      <c r="B13" s="2"/>
      <c r="C13" s="3"/>
      <c r="D13" s="3"/>
      <c r="E13" s="5"/>
      <c r="F13" s="6">
        <v>4500000</v>
      </c>
      <c r="G13" s="3"/>
      <c r="H13" s="7"/>
      <c r="I13" s="8">
        <v>20</v>
      </c>
      <c r="J13" s="7"/>
      <c r="K13" s="23">
        <v>280000</v>
      </c>
      <c r="L13" s="2"/>
      <c r="M13" s="8">
        <v>20</v>
      </c>
      <c r="N13" s="17"/>
      <c r="O13" s="8">
        <v>25</v>
      </c>
      <c r="P13" s="17"/>
      <c r="Q13" s="6">
        <v>1400000</v>
      </c>
      <c r="R13" s="39"/>
    </row>
    <row r="14" spans="1:18" ht="12.75">
      <c r="A14" s="2"/>
      <c r="B14" s="2"/>
      <c r="C14" s="9"/>
      <c r="D14" s="9"/>
      <c r="E14" s="10"/>
      <c r="F14" s="11"/>
      <c r="G14" s="9"/>
      <c r="H14" s="2"/>
      <c r="I14" s="9"/>
      <c r="J14" s="2"/>
      <c r="K14" s="9"/>
      <c r="L14" s="2"/>
      <c r="M14" s="8"/>
      <c r="N14" s="17"/>
      <c r="O14" s="8"/>
      <c r="P14" s="18"/>
      <c r="Q14" s="8"/>
      <c r="R14" s="40"/>
    </row>
    <row r="15" spans="1:18" ht="15.75">
      <c r="A15" s="13">
        <v>1</v>
      </c>
      <c r="B15" s="12">
        <v>58</v>
      </c>
      <c r="C15" s="14">
        <f aca="true" t="shared" si="0" ref="C15:C34">B15/100*500</f>
        <v>290</v>
      </c>
      <c r="D15" s="14">
        <f aca="true" t="shared" si="1" ref="D15:D23">39.4/B15*100</f>
        <v>67.93103448275862</v>
      </c>
      <c r="E15" s="10">
        <v>1850000</v>
      </c>
      <c r="F15" s="14">
        <f>E15/F13*100</f>
        <v>41.11111111111111</v>
      </c>
      <c r="G15" s="8">
        <v>0</v>
      </c>
      <c r="H15" s="2">
        <v>13</v>
      </c>
      <c r="I15" s="19">
        <f>(20-H15)/10*50</f>
        <v>35</v>
      </c>
      <c r="J15" s="10">
        <v>280000</v>
      </c>
      <c r="K15" s="14">
        <f>(J15-70000)/210000*50</f>
        <v>50</v>
      </c>
      <c r="L15" s="2">
        <v>20</v>
      </c>
      <c r="M15" s="8">
        <f>L15/M13*50</f>
        <v>50</v>
      </c>
      <c r="N15" s="17">
        <v>15</v>
      </c>
      <c r="O15" s="14">
        <f aca="true" t="shared" si="2" ref="O15:O34">N15/25*50</f>
        <v>30</v>
      </c>
      <c r="P15" s="42">
        <v>500000</v>
      </c>
      <c r="Q15" s="14">
        <f>P15/Q13*50</f>
        <v>17.857142857142858</v>
      </c>
      <c r="R15" s="18">
        <f aca="true" t="shared" si="3" ref="R15:R34">C15+D15+F15+G15+I15+K15+M15+O15+Q15</f>
        <v>581.8992884510126</v>
      </c>
    </row>
    <row r="16" spans="1:18" ht="15.75">
      <c r="A16" s="13">
        <v>2</v>
      </c>
      <c r="B16" s="12">
        <v>57</v>
      </c>
      <c r="C16" s="14">
        <f t="shared" si="0"/>
        <v>285</v>
      </c>
      <c r="D16" s="14">
        <f t="shared" si="1"/>
        <v>69.12280701754385</v>
      </c>
      <c r="E16" s="10">
        <v>1500000</v>
      </c>
      <c r="F16" s="14">
        <f>E16/F13*100</f>
        <v>33.33333333333333</v>
      </c>
      <c r="G16" s="8">
        <v>0</v>
      </c>
      <c r="H16" s="2">
        <v>13</v>
      </c>
      <c r="I16" s="19">
        <f aca="true" t="shared" si="4" ref="I16:I34">(20-H16)/10*50</f>
        <v>35</v>
      </c>
      <c r="J16" s="10">
        <v>280000</v>
      </c>
      <c r="K16" s="14">
        <f aca="true" t="shared" si="5" ref="K16:K34">(J16-70000)/210000*50</f>
        <v>50</v>
      </c>
      <c r="L16" s="2">
        <v>20</v>
      </c>
      <c r="M16" s="8">
        <f>L16/M13*50</f>
        <v>50</v>
      </c>
      <c r="N16" s="17">
        <v>7</v>
      </c>
      <c r="O16" s="14">
        <f t="shared" si="2"/>
        <v>14.000000000000002</v>
      </c>
      <c r="P16" s="42">
        <v>1000000</v>
      </c>
      <c r="Q16" s="14">
        <f>P16/Q13*50</f>
        <v>35.714285714285715</v>
      </c>
      <c r="R16" s="18">
        <f t="shared" si="3"/>
        <v>572.1704260651628</v>
      </c>
    </row>
    <row r="17" spans="1:18" ht="15.75">
      <c r="A17" s="13">
        <v>3</v>
      </c>
      <c r="B17" s="12">
        <v>56</v>
      </c>
      <c r="C17" s="14">
        <f t="shared" si="0"/>
        <v>280</v>
      </c>
      <c r="D17" s="14">
        <f t="shared" si="1"/>
        <v>70.35714285714285</v>
      </c>
      <c r="E17" s="10">
        <v>2500000</v>
      </c>
      <c r="F17" s="14">
        <f>E17/F13*100</f>
        <v>55.55555555555556</v>
      </c>
      <c r="G17" s="8">
        <v>50</v>
      </c>
      <c r="H17" s="2">
        <v>15</v>
      </c>
      <c r="I17" s="19">
        <f t="shared" si="4"/>
        <v>25</v>
      </c>
      <c r="J17" s="10">
        <v>280000</v>
      </c>
      <c r="K17" s="14">
        <f t="shared" si="5"/>
        <v>50</v>
      </c>
      <c r="L17" s="2">
        <v>12</v>
      </c>
      <c r="M17" s="8">
        <f>L17/M13*50</f>
        <v>30</v>
      </c>
      <c r="N17" s="17">
        <v>15</v>
      </c>
      <c r="O17" s="14">
        <f t="shared" si="2"/>
        <v>30</v>
      </c>
      <c r="P17" s="42">
        <v>1000000</v>
      </c>
      <c r="Q17" s="14">
        <f>P17/Q13*50</f>
        <v>35.714285714285715</v>
      </c>
      <c r="R17" s="18">
        <f t="shared" si="3"/>
        <v>626.626984126984</v>
      </c>
    </row>
    <row r="18" spans="1:18" ht="15.75">
      <c r="A18" s="13">
        <v>4</v>
      </c>
      <c r="B18" s="12">
        <v>55</v>
      </c>
      <c r="C18" s="14">
        <f t="shared" si="0"/>
        <v>275</v>
      </c>
      <c r="D18" s="14">
        <f t="shared" si="1"/>
        <v>71.63636363636363</v>
      </c>
      <c r="E18" s="10">
        <v>4300000</v>
      </c>
      <c r="F18" s="14">
        <f>E18/F13*100</f>
        <v>95.55555555555556</v>
      </c>
      <c r="G18" s="8">
        <v>0</v>
      </c>
      <c r="H18" s="2">
        <v>13</v>
      </c>
      <c r="I18" s="19">
        <f t="shared" si="4"/>
        <v>35</v>
      </c>
      <c r="J18" s="10">
        <v>280000</v>
      </c>
      <c r="K18" s="14">
        <f t="shared" si="5"/>
        <v>50</v>
      </c>
      <c r="L18" s="2">
        <v>20</v>
      </c>
      <c r="M18" s="8">
        <f>L18/M13*50</f>
        <v>50</v>
      </c>
      <c r="N18" s="17">
        <v>25</v>
      </c>
      <c r="O18" s="14">
        <f t="shared" si="2"/>
        <v>50</v>
      </c>
      <c r="P18" s="42">
        <v>1400000</v>
      </c>
      <c r="Q18" s="14">
        <f>P18/Q13*50</f>
        <v>50</v>
      </c>
      <c r="R18" s="41">
        <f t="shared" si="3"/>
        <v>677.1919191919192</v>
      </c>
    </row>
    <row r="19" spans="1:18" ht="15.75">
      <c r="A19" s="13">
        <v>5</v>
      </c>
      <c r="B19" s="12">
        <v>47</v>
      </c>
      <c r="C19" s="14">
        <f t="shared" si="0"/>
        <v>235</v>
      </c>
      <c r="D19" s="14">
        <f t="shared" si="1"/>
        <v>83.82978723404256</v>
      </c>
      <c r="E19" s="10">
        <v>4500000</v>
      </c>
      <c r="F19" s="14">
        <f>E19/F13*100</f>
        <v>100</v>
      </c>
      <c r="G19" s="8">
        <v>50</v>
      </c>
      <c r="H19" s="2">
        <v>15</v>
      </c>
      <c r="I19" s="19">
        <f t="shared" si="4"/>
        <v>25</v>
      </c>
      <c r="J19" s="10">
        <v>240000</v>
      </c>
      <c r="K19" s="14">
        <f t="shared" si="5"/>
        <v>40.476190476190474</v>
      </c>
      <c r="L19" s="2">
        <v>17</v>
      </c>
      <c r="M19" s="8">
        <f>L19/M13*50</f>
        <v>42.5</v>
      </c>
      <c r="N19" s="17">
        <v>5</v>
      </c>
      <c r="O19" s="14">
        <f t="shared" si="2"/>
        <v>10</v>
      </c>
      <c r="P19" s="42">
        <v>500000</v>
      </c>
      <c r="Q19" s="14">
        <f>P19/Q13*50</f>
        <v>17.857142857142858</v>
      </c>
      <c r="R19" s="18">
        <f t="shared" si="3"/>
        <v>604.6631205673759</v>
      </c>
    </row>
    <row r="20" spans="1:18" ht="15.75">
      <c r="A20" s="13">
        <v>6</v>
      </c>
      <c r="B20" s="12">
        <v>46</v>
      </c>
      <c r="C20" s="14">
        <f t="shared" si="0"/>
        <v>230</v>
      </c>
      <c r="D20" s="14">
        <f t="shared" si="1"/>
        <v>85.65217391304347</v>
      </c>
      <c r="E20" s="10">
        <v>3500000</v>
      </c>
      <c r="F20" s="14">
        <f>E20/F13*100</f>
        <v>77.77777777777779</v>
      </c>
      <c r="G20" s="8">
        <v>0</v>
      </c>
      <c r="H20" s="2">
        <v>14</v>
      </c>
      <c r="I20" s="19">
        <f t="shared" si="4"/>
        <v>30</v>
      </c>
      <c r="J20" s="10">
        <v>250000</v>
      </c>
      <c r="K20" s="14">
        <f t="shared" si="5"/>
        <v>42.857142857142854</v>
      </c>
      <c r="L20" s="2">
        <v>18</v>
      </c>
      <c r="M20" s="8">
        <f>L20/M13*50</f>
        <v>45</v>
      </c>
      <c r="N20" s="17">
        <v>25</v>
      </c>
      <c r="O20" s="14">
        <f t="shared" si="2"/>
        <v>50</v>
      </c>
      <c r="P20" s="42">
        <v>1700000</v>
      </c>
      <c r="Q20" s="14">
        <f>P20/Q13*50</f>
        <v>60.71428571428571</v>
      </c>
      <c r="R20" s="18">
        <f t="shared" si="3"/>
        <v>622.0013802622498</v>
      </c>
    </row>
    <row r="21" spans="1:18" ht="15.75">
      <c r="A21" s="13">
        <v>7</v>
      </c>
      <c r="B21" s="22">
        <v>45</v>
      </c>
      <c r="C21" s="14">
        <f t="shared" si="0"/>
        <v>225</v>
      </c>
      <c r="D21" s="14">
        <f t="shared" si="1"/>
        <v>87.55555555555556</v>
      </c>
      <c r="E21" s="10">
        <v>4000000</v>
      </c>
      <c r="F21" s="14">
        <f>E21/F13*100</f>
        <v>88.88888888888889</v>
      </c>
      <c r="G21" s="8">
        <v>0</v>
      </c>
      <c r="H21" s="2">
        <v>14</v>
      </c>
      <c r="I21" s="19">
        <f t="shared" si="4"/>
        <v>30</v>
      </c>
      <c r="J21" s="10">
        <v>280000</v>
      </c>
      <c r="K21" s="14">
        <f t="shared" si="5"/>
        <v>50</v>
      </c>
      <c r="L21" s="2">
        <v>20</v>
      </c>
      <c r="M21" s="8">
        <f>L21/M13*50</f>
        <v>50</v>
      </c>
      <c r="N21" s="17">
        <v>25</v>
      </c>
      <c r="O21" s="14">
        <f t="shared" si="2"/>
        <v>50</v>
      </c>
      <c r="P21" s="42">
        <v>1400000</v>
      </c>
      <c r="Q21" s="14">
        <f>P21/Q13*50</f>
        <v>50</v>
      </c>
      <c r="R21" s="18">
        <f t="shared" si="3"/>
        <v>631.4444444444445</v>
      </c>
    </row>
    <row r="22" spans="1:18" ht="15.75">
      <c r="A22" s="13">
        <v>8</v>
      </c>
      <c r="B22" s="12">
        <v>44</v>
      </c>
      <c r="C22" s="14">
        <f t="shared" si="0"/>
        <v>220</v>
      </c>
      <c r="D22" s="14">
        <f t="shared" si="1"/>
        <v>89.54545454545453</v>
      </c>
      <c r="E22" s="10">
        <v>1950000</v>
      </c>
      <c r="F22" s="14">
        <f>E22/F13*100</f>
        <v>43.333333333333336</v>
      </c>
      <c r="G22" s="8">
        <v>0</v>
      </c>
      <c r="H22" s="2">
        <v>16</v>
      </c>
      <c r="I22" s="19">
        <f t="shared" si="4"/>
        <v>20</v>
      </c>
      <c r="J22" s="10">
        <v>280000</v>
      </c>
      <c r="K22" s="14">
        <f t="shared" si="5"/>
        <v>50</v>
      </c>
      <c r="L22" s="2">
        <v>20</v>
      </c>
      <c r="M22" s="8">
        <f>L22/M13*50</f>
        <v>50</v>
      </c>
      <c r="N22" s="17">
        <v>12</v>
      </c>
      <c r="O22" s="14">
        <f t="shared" si="2"/>
        <v>24</v>
      </c>
      <c r="P22" s="42">
        <v>1100000</v>
      </c>
      <c r="Q22" s="14">
        <f>P22/Q13*50</f>
        <v>39.285714285714285</v>
      </c>
      <c r="R22" s="18">
        <f t="shared" si="3"/>
        <v>536.1645021645021</v>
      </c>
    </row>
    <row r="23" spans="1:18" ht="15.75">
      <c r="A23" s="13">
        <v>9</v>
      </c>
      <c r="B23" s="12">
        <v>41</v>
      </c>
      <c r="C23" s="14">
        <f t="shared" si="0"/>
        <v>205</v>
      </c>
      <c r="D23" s="14">
        <f t="shared" si="1"/>
        <v>96.09756097560975</v>
      </c>
      <c r="E23" s="10">
        <v>3500000</v>
      </c>
      <c r="F23" s="14">
        <f>E23/F13*100</f>
        <v>77.77777777777779</v>
      </c>
      <c r="G23" s="8">
        <v>50</v>
      </c>
      <c r="H23" s="2">
        <v>14</v>
      </c>
      <c r="I23" s="19">
        <f t="shared" si="4"/>
        <v>30</v>
      </c>
      <c r="J23" s="10">
        <v>250000</v>
      </c>
      <c r="K23" s="14">
        <f t="shared" si="5"/>
        <v>42.857142857142854</v>
      </c>
      <c r="L23" s="2">
        <v>20</v>
      </c>
      <c r="M23" s="8">
        <f>L23/M13*50</f>
        <v>50</v>
      </c>
      <c r="N23" s="17">
        <v>18</v>
      </c>
      <c r="O23" s="14">
        <f t="shared" si="2"/>
        <v>36</v>
      </c>
      <c r="P23" s="42">
        <v>850000</v>
      </c>
      <c r="Q23" s="14">
        <f>P23/Q13*50</f>
        <v>30.357142857142854</v>
      </c>
      <c r="R23" s="18">
        <f t="shared" si="3"/>
        <v>618.0896244676733</v>
      </c>
    </row>
    <row r="24" spans="1:18" ht="15.75">
      <c r="A24" s="13">
        <v>10</v>
      </c>
      <c r="B24" s="22">
        <v>37</v>
      </c>
      <c r="C24" s="14">
        <f t="shared" si="0"/>
        <v>185</v>
      </c>
      <c r="D24" s="14">
        <f>B25/B24*100</f>
        <v>97.2972972972973</v>
      </c>
      <c r="E24" s="10">
        <v>1500000</v>
      </c>
      <c r="F24" s="14">
        <f>E24/F13*100</f>
        <v>33.33333333333333</v>
      </c>
      <c r="G24" s="8">
        <v>0</v>
      </c>
      <c r="H24" s="2">
        <v>13</v>
      </c>
      <c r="I24" s="19">
        <f t="shared" si="4"/>
        <v>35</v>
      </c>
      <c r="J24" s="10">
        <v>200000</v>
      </c>
      <c r="K24" s="14">
        <f t="shared" si="5"/>
        <v>30.952380952380953</v>
      </c>
      <c r="L24" s="2">
        <v>15</v>
      </c>
      <c r="M24" s="8">
        <f>L24/M13*50</f>
        <v>37.5</v>
      </c>
      <c r="N24" s="17">
        <v>18</v>
      </c>
      <c r="O24" s="14">
        <f t="shared" si="2"/>
        <v>36</v>
      </c>
      <c r="P24" s="42">
        <v>750000</v>
      </c>
      <c r="Q24" s="14">
        <f>P24/Q13*50</f>
        <v>26.785714285714285</v>
      </c>
      <c r="R24" s="18">
        <f t="shared" si="3"/>
        <v>481.86872586872585</v>
      </c>
    </row>
    <row r="25" spans="1:18" ht="15.75">
      <c r="A25" s="13">
        <v>11</v>
      </c>
      <c r="B25" s="12">
        <v>36</v>
      </c>
      <c r="C25" s="14">
        <f t="shared" si="0"/>
        <v>180</v>
      </c>
      <c r="D25" s="14">
        <v>100</v>
      </c>
      <c r="E25" s="10">
        <v>4500000</v>
      </c>
      <c r="F25" s="14">
        <f>E25/F13*100</f>
        <v>100</v>
      </c>
      <c r="G25" s="8">
        <v>50</v>
      </c>
      <c r="H25" s="2">
        <v>15</v>
      </c>
      <c r="I25" s="19">
        <f t="shared" si="4"/>
        <v>25</v>
      </c>
      <c r="J25" s="10">
        <v>200000</v>
      </c>
      <c r="K25" s="14">
        <f t="shared" si="5"/>
        <v>30.952380952380953</v>
      </c>
      <c r="L25" s="2">
        <v>16</v>
      </c>
      <c r="M25" s="8">
        <f>L25/M13*50</f>
        <v>40</v>
      </c>
      <c r="N25" s="17">
        <v>23</v>
      </c>
      <c r="O25" s="14">
        <f t="shared" si="2"/>
        <v>46</v>
      </c>
      <c r="P25" s="42">
        <v>250000</v>
      </c>
      <c r="Q25" s="14">
        <f>P25/Q13*50</f>
        <v>8.928571428571429</v>
      </c>
      <c r="R25" s="18">
        <f t="shared" si="3"/>
        <v>580.8809523809524</v>
      </c>
    </row>
    <row r="26" spans="1:18" ht="15.75">
      <c r="A26" s="13">
        <v>12</v>
      </c>
      <c r="B26" s="12">
        <v>35</v>
      </c>
      <c r="C26" s="14">
        <f t="shared" si="0"/>
        <v>175</v>
      </c>
      <c r="D26" s="14">
        <f aca="true" t="shared" si="6" ref="D26:D34">B26/39.4*100</f>
        <v>88.83248730964468</v>
      </c>
      <c r="E26" s="10">
        <v>3500000</v>
      </c>
      <c r="F26" s="14">
        <f>E26/F13*100</f>
        <v>77.77777777777779</v>
      </c>
      <c r="G26" s="8">
        <v>50</v>
      </c>
      <c r="H26" s="2">
        <v>14</v>
      </c>
      <c r="I26" s="19">
        <f t="shared" si="4"/>
        <v>30</v>
      </c>
      <c r="J26" s="10">
        <v>240000</v>
      </c>
      <c r="K26" s="14">
        <f t="shared" si="5"/>
        <v>40.476190476190474</v>
      </c>
      <c r="L26" s="2">
        <v>20</v>
      </c>
      <c r="M26" s="8">
        <f>L26/M13*50</f>
        <v>50</v>
      </c>
      <c r="N26" s="17">
        <v>23</v>
      </c>
      <c r="O26" s="14">
        <f t="shared" si="2"/>
        <v>46</v>
      </c>
      <c r="P26" s="42">
        <v>1400000</v>
      </c>
      <c r="Q26" s="14">
        <f>P26/Q13*50</f>
        <v>50</v>
      </c>
      <c r="R26" s="18">
        <f t="shared" si="3"/>
        <v>608.0864555636128</v>
      </c>
    </row>
    <row r="27" spans="1:18" ht="15.75">
      <c r="A27" s="13">
        <v>13</v>
      </c>
      <c r="B27" s="12">
        <v>34</v>
      </c>
      <c r="C27" s="14">
        <f t="shared" si="0"/>
        <v>170</v>
      </c>
      <c r="D27" s="14">
        <f t="shared" si="6"/>
        <v>86.29441624365482</v>
      </c>
      <c r="E27" s="10">
        <v>2500000</v>
      </c>
      <c r="F27" s="14">
        <f>E27/F13*100</f>
        <v>55.55555555555556</v>
      </c>
      <c r="G27" s="8">
        <v>0</v>
      </c>
      <c r="H27" s="2">
        <v>13</v>
      </c>
      <c r="I27" s="19">
        <f t="shared" si="4"/>
        <v>35</v>
      </c>
      <c r="J27" s="10">
        <v>150000</v>
      </c>
      <c r="K27" s="14">
        <f t="shared" si="5"/>
        <v>19.047619047619047</v>
      </c>
      <c r="L27" s="2">
        <v>15</v>
      </c>
      <c r="M27" s="8">
        <f>L27/M13*50</f>
        <v>37.5</v>
      </c>
      <c r="N27" s="17">
        <v>8</v>
      </c>
      <c r="O27" s="14">
        <f t="shared" si="2"/>
        <v>16</v>
      </c>
      <c r="P27" s="42">
        <v>350000</v>
      </c>
      <c r="Q27" s="14">
        <f>P27/Q13*50</f>
        <v>12.5</v>
      </c>
      <c r="R27" s="18">
        <f t="shared" si="3"/>
        <v>431.8975908468294</v>
      </c>
    </row>
    <row r="28" spans="1:18" ht="15.75">
      <c r="A28" s="13">
        <v>14</v>
      </c>
      <c r="B28" s="12">
        <v>29</v>
      </c>
      <c r="C28" s="14">
        <f t="shared" si="0"/>
        <v>145</v>
      </c>
      <c r="D28" s="14">
        <f t="shared" si="6"/>
        <v>73.60406091370558</v>
      </c>
      <c r="E28" s="10">
        <v>1500000</v>
      </c>
      <c r="F28" s="14">
        <f>E28/F13*100</f>
        <v>33.33333333333333</v>
      </c>
      <c r="G28" s="8">
        <v>0</v>
      </c>
      <c r="H28" s="2">
        <v>11</v>
      </c>
      <c r="I28" s="19">
        <f t="shared" si="4"/>
        <v>45</v>
      </c>
      <c r="J28" s="10">
        <v>240000</v>
      </c>
      <c r="K28" s="14">
        <f t="shared" si="5"/>
        <v>40.476190476190474</v>
      </c>
      <c r="L28" s="2">
        <v>14</v>
      </c>
      <c r="M28" s="8">
        <f>L28/M13*50</f>
        <v>35</v>
      </c>
      <c r="N28" s="17">
        <v>5</v>
      </c>
      <c r="O28" s="14">
        <f t="shared" si="2"/>
        <v>10</v>
      </c>
      <c r="P28" s="42">
        <v>1000000</v>
      </c>
      <c r="Q28" s="14">
        <f>P28/Q13*50</f>
        <v>35.714285714285715</v>
      </c>
      <c r="R28" s="18">
        <f t="shared" si="3"/>
        <v>418.1278704375151</v>
      </c>
    </row>
    <row r="29" spans="1:18" ht="15.75">
      <c r="A29" s="13">
        <v>15</v>
      </c>
      <c r="B29" s="12">
        <v>28</v>
      </c>
      <c r="C29" s="14">
        <f t="shared" si="0"/>
        <v>140</v>
      </c>
      <c r="D29" s="14">
        <f t="shared" si="6"/>
        <v>71.06598984771574</v>
      </c>
      <c r="E29" s="10">
        <v>4500000</v>
      </c>
      <c r="F29" s="14">
        <f>E29/F13*100</f>
        <v>100</v>
      </c>
      <c r="G29" s="8">
        <v>50</v>
      </c>
      <c r="H29" s="2">
        <v>14</v>
      </c>
      <c r="I29" s="19">
        <f t="shared" si="4"/>
        <v>30</v>
      </c>
      <c r="J29" s="10">
        <v>240000</v>
      </c>
      <c r="K29" s="14">
        <f t="shared" si="5"/>
        <v>40.476190476190474</v>
      </c>
      <c r="L29" s="2">
        <v>20</v>
      </c>
      <c r="M29" s="8">
        <f>L29/M13*50</f>
        <v>50</v>
      </c>
      <c r="N29" s="17">
        <v>20</v>
      </c>
      <c r="O29" s="14">
        <f t="shared" si="2"/>
        <v>40</v>
      </c>
      <c r="P29" s="42">
        <v>1400000</v>
      </c>
      <c r="Q29" s="14">
        <f>P29/Q13*50</f>
        <v>50</v>
      </c>
      <c r="R29" s="18">
        <f t="shared" si="3"/>
        <v>571.5421803239062</v>
      </c>
    </row>
    <row r="30" spans="1:18" ht="15.75">
      <c r="A30" s="13">
        <v>16</v>
      </c>
      <c r="B30" s="12">
        <v>27</v>
      </c>
      <c r="C30" s="14">
        <f t="shared" si="0"/>
        <v>135</v>
      </c>
      <c r="D30" s="14">
        <f t="shared" si="6"/>
        <v>68.52791878172589</v>
      </c>
      <c r="E30" s="10">
        <v>2500000</v>
      </c>
      <c r="F30" s="14">
        <f>E30/F13*100</f>
        <v>55.55555555555556</v>
      </c>
      <c r="G30" s="8">
        <v>50</v>
      </c>
      <c r="H30" s="2">
        <v>12</v>
      </c>
      <c r="I30" s="19">
        <f t="shared" si="4"/>
        <v>40</v>
      </c>
      <c r="J30" s="10">
        <v>100000</v>
      </c>
      <c r="K30" s="14">
        <f t="shared" si="5"/>
        <v>7.142857142857142</v>
      </c>
      <c r="L30" s="2">
        <v>17</v>
      </c>
      <c r="M30" s="8">
        <f>L30/M13*50</f>
        <v>42.5</v>
      </c>
      <c r="N30" s="17">
        <v>7</v>
      </c>
      <c r="O30" s="14">
        <f t="shared" si="2"/>
        <v>14.000000000000002</v>
      </c>
      <c r="P30" s="42">
        <v>900000</v>
      </c>
      <c r="Q30" s="14">
        <f>P30/Q13*50</f>
        <v>32.142857142857146</v>
      </c>
      <c r="R30" s="18">
        <f t="shared" si="3"/>
        <v>444.86918862299575</v>
      </c>
    </row>
    <row r="31" spans="1:18" ht="15.75">
      <c r="A31" s="13">
        <v>17</v>
      </c>
      <c r="B31" s="12">
        <v>26</v>
      </c>
      <c r="C31" s="14">
        <f t="shared" si="0"/>
        <v>130</v>
      </c>
      <c r="D31" s="14">
        <f t="shared" si="6"/>
        <v>65.98984771573603</v>
      </c>
      <c r="E31" s="10">
        <v>1500000</v>
      </c>
      <c r="F31" s="14">
        <f>E31/F13*100</f>
        <v>33.33333333333333</v>
      </c>
      <c r="G31" s="8">
        <v>0</v>
      </c>
      <c r="H31" s="2">
        <v>16</v>
      </c>
      <c r="I31" s="19">
        <f t="shared" si="4"/>
        <v>20</v>
      </c>
      <c r="J31" s="10">
        <v>150000</v>
      </c>
      <c r="K31" s="14">
        <f t="shared" si="5"/>
        <v>19.047619047619047</v>
      </c>
      <c r="L31" s="2">
        <v>15</v>
      </c>
      <c r="M31" s="8">
        <f>L31/M13*50</f>
        <v>37.5</v>
      </c>
      <c r="N31" s="17">
        <v>6</v>
      </c>
      <c r="O31" s="14">
        <f t="shared" si="2"/>
        <v>12</v>
      </c>
      <c r="P31" s="42">
        <v>750000</v>
      </c>
      <c r="Q31" s="14">
        <f>P31/Q13*50</f>
        <v>26.785714285714285</v>
      </c>
      <c r="R31" s="18">
        <f t="shared" si="3"/>
        <v>344.6565143824027</v>
      </c>
    </row>
    <row r="32" spans="1:18" ht="15.75">
      <c r="A32" s="13">
        <v>18</v>
      </c>
      <c r="B32" s="12">
        <v>22</v>
      </c>
      <c r="C32" s="14">
        <f t="shared" si="0"/>
        <v>110</v>
      </c>
      <c r="D32" s="14">
        <f t="shared" si="6"/>
        <v>55.83756345177665</v>
      </c>
      <c r="E32" s="10">
        <v>3000000</v>
      </c>
      <c r="F32" s="14">
        <f>E32/F13*100</f>
        <v>66.66666666666666</v>
      </c>
      <c r="G32" s="8">
        <v>50</v>
      </c>
      <c r="H32" s="2">
        <v>18</v>
      </c>
      <c r="I32" s="19">
        <f t="shared" si="4"/>
        <v>10</v>
      </c>
      <c r="J32" s="10">
        <v>100000</v>
      </c>
      <c r="K32" s="14">
        <f t="shared" si="5"/>
        <v>7.142857142857142</v>
      </c>
      <c r="L32" s="2">
        <v>14</v>
      </c>
      <c r="M32" s="8">
        <f>L32/M13*50</f>
        <v>35</v>
      </c>
      <c r="N32" s="17">
        <v>4</v>
      </c>
      <c r="O32" s="14">
        <f t="shared" si="2"/>
        <v>8</v>
      </c>
      <c r="P32" s="42">
        <v>650000</v>
      </c>
      <c r="Q32" s="14">
        <f>P32/Q13*50</f>
        <v>23.214285714285715</v>
      </c>
      <c r="R32" s="18">
        <f t="shared" si="3"/>
        <v>365.86137297558616</v>
      </c>
    </row>
    <row r="33" spans="1:18" ht="15.75">
      <c r="A33" s="13">
        <v>19</v>
      </c>
      <c r="B33" s="12">
        <v>21</v>
      </c>
      <c r="C33" s="14">
        <f t="shared" si="0"/>
        <v>105</v>
      </c>
      <c r="D33" s="14">
        <f t="shared" si="6"/>
        <v>53.299492385786806</v>
      </c>
      <c r="E33" s="10">
        <v>4000000</v>
      </c>
      <c r="F33" s="14">
        <f>E33/F13*100</f>
        <v>88.88888888888889</v>
      </c>
      <c r="G33" s="8">
        <v>50</v>
      </c>
      <c r="H33" s="2">
        <v>11</v>
      </c>
      <c r="I33" s="19">
        <f t="shared" si="4"/>
        <v>45</v>
      </c>
      <c r="J33" s="10">
        <v>70000</v>
      </c>
      <c r="K33" s="14">
        <f t="shared" si="5"/>
        <v>0</v>
      </c>
      <c r="L33" s="2">
        <v>18</v>
      </c>
      <c r="M33" s="8">
        <f>L33/M13*50</f>
        <v>45</v>
      </c>
      <c r="N33" s="17">
        <v>3</v>
      </c>
      <c r="O33" s="14">
        <f t="shared" si="2"/>
        <v>6</v>
      </c>
      <c r="P33" s="42">
        <v>1100000</v>
      </c>
      <c r="Q33" s="14">
        <f>P33/Q13*50</f>
        <v>39.285714285714285</v>
      </c>
      <c r="R33" s="18">
        <f t="shared" si="3"/>
        <v>432.47409556038997</v>
      </c>
    </row>
    <row r="34" spans="1:18" ht="15.75">
      <c r="A34" s="13">
        <v>20</v>
      </c>
      <c r="B34" s="12">
        <v>20</v>
      </c>
      <c r="C34" s="14">
        <f t="shared" si="0"/>
        <v>100</v>
      </c>
      <c r="D34" s="14">
        <f t="shared" si="6"/>
        <v>50.76142131979695</v>
      </c>
      <c r="E34" s="10">
        <v>4500000</v>
      </c>
      <c r="F34" s="14">
        <f>E34/F13*100</f>
        <v>100</v>
      </c>
      <c r="G34" s="8">
        <v>0</v>
      </c>
      <c r="H34" s="2">
        <v>12</v>
      </c>
      <c r="I34" s="19">
        <f t="shared" si="4"/>
        <v>40</v>
      </c>
      <c r="J34" s="10">
        <v>100000</v>
      </c>
      <c r="K34" s="14">
        <f t="shared" si="5"/>
        <v>7.142857142857142</v>
      </c>
      <c r="L34" s="2">
        <v>16</v>
      </c>
      <c r="M34" s="8">
        <f>L34/M13*50</f>
        <v>40</v>
      </c>
      <c r="N34" s="17">
        <v>10</v>
      </c>
      <c r="O34" s="14">
        <f t="shared" si="2"/>
        <v>20</v>
      </c>
      <c r="P34" s="42">
        <v>550000</v>
      </c>
      <c r="Q34" s="14">
        <f>P34/Q13*50</f>
        <v>19.642857142857142</v>
      </c>
      <c r="R34" s="18">
        <f t="shared" si="3"/>
        <v>377.5471356055113</v>
      </c>
    </row>
    <row r="36" ht="13.5" thickBot="1"/>
    <row r="37" spans="1:13" ht="12.75">
      <c r="A37" s="26"/>
      <c r="B37" s="27"/>
      <c r="C37" s="27"/>
      <c r="D37" s="28" t="s">
        <v>0</v>
      </c>
      <c r="E37" s="27"/>
      <c r="F37" s="27"/>
      <c r="G37" s="29"/>
      <c r="K37" s="35" t="s">
        <v>44</v>
      </c>
      <c r="L37" s="27"/>
      <c r="M37" s="29"/>
    </row>
    <row r="38" spans="1:13" ht="13.5" thickBot="1">
      <c r="A38" s="62" t="s">
        <v>4</v>
      </c>
      <c r="B38" s="63"/>
      <c r="C38" s="31">
        <f>SUM(B15:B34)</f>
        <v>764</v>
      </c>
      <c r="D38" s="43">
        <f>C38/C39</f>
        <v>38.2</v>
      </c>
      <c r="E38" s="20"/>
      <c r="F38" s="20"/>
      <c r="G38" s="32"/>
      <c r="K38" s="36" t="s">
        <v>45</v>
      </c>
      <c r="L38" s="37"/>
      <c r="M38" s="38"/>
    </row>
    <row r="39" spans="1:7" ht="12.75">
      <c r="A39" s="30" t="s">
        <v>5</v>
      </c>
      <c r="B39" s="20"/>
      <c r="C39" s="33">
        <v>20</v>
      </c>
      <c r="D39" s="43"/>
      <c r="E39" s="20"/>
      <c r="F39" s="20"/>
      <c r="G39" s="32"/>
    </row>
    <row r="40" spans="1:7" ht="12.75">
      <c r="A40" s="30"/>
      <c r="B40" s="20"/>
      <c r="C40" s="20" t="s">
        <v>15</v>
      </c>
      <c r="D40" s="20"/>
      <c r="E40" s="20"/>
      <c r="F40" s="20"/>
      <c r="G40" s="32"/>
    </row>
    <row r="41" spans="1:11" ht="12.75">
      <c r="A41" s="30"/>
      <c r="B41" s="20"/>
      <c r="C41" s="20" t="s">
        <v>1</v>
      </c>
      <c r="D41" s="20"/>
      <c r="E41" s="20">
        <f>D38-10</f>
        <v>28.200000000000003</v>
      </c>
      <c r="F41" s="33" t="s">
        <v>2</v>
      </c>
      <c r="G41" s="32">
        <f>D38+10</f>
        <v>48.2</v>
      </c>
      <c r="K41">
        <f>(280000-J33)/210000*50</f>
        <v>50</v>
      </c>
    </row>
    <row r="42" spans="1:7" ht="12.75">
      <c r="A42" s="30"/>
      <c r="B42" s="20"/>
      <c r="C42" s="20"/>
      <c r="D42" s="21" t="s">
        <v>3</v>
      </c>
      <c r="E42" s="20"/>
      <c r="F42" s="20"/>
      <c r="G42" s="32"/>
    </row>
    <row r="43" spans="1:9" ht="12.75">
      <c r="A43" s="30" t="s">
        <v>4</v>
      </c>
      <c r="B43" s="20"/>
      <c r="C43" s="20">
        <f>SUM(B19:B28)</f>
        <v>394</v>
      </c>
      <c r="D43" s="64">
        <f>C43/C44</f>
        <v>39.4</v>
      </c>
      <c r="E43" s="20"/>
      <c r="F43" s="20"/>
      <c r="G43" s="32"/>
      <c r="I43" s="25"/>
    </row>
    <row r="44" spans="1:7" ht="13.5" thickBot="1">
      <c r="A44" s="34" t="s">
        <v>5</v>
      </c>
      <c r="B44" s="37"/>
      <c r="C44" s="37">
        <v>10</v>
      </c>
      <c r="D44" s="65"/>
      <c r="E44" s="37"/>
      <c r="F44" s="37"/>
      <c r="G44" s="38"/>
    </row>
  </sheetData>
  <mergeCells count="17">
    <mergeCell ref="L12:M12"/>
    <mergeCell ref="N12:O12"/>
    <mergeCell ref="P12:Q12"/>
    <mergeCell ref="J11:K11"/>
    <mergeCell ref="L11:M11"/>
    <mergeCell ref="N11:O11"/>
    <mergeCell ref="P11:Q11"/>
    <mergeCell ref="A38:B38"/>
    <mergeCell ref="D38:D39"/>
    <mergeCell ref="D43:D44"/>
    <mergeCell ref="J12:K12"/>
    <mergeCell ref="A11:A12"/>
    <mergeCell ref="B11:B12"/>
    <mergeCell ref="E11:F11"/>
    <mergeCell ref="H11:I11"/>
    <mergeCell ref="E12:F12"/>
    <mergeCell ref="H12:I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P12" sqref="P12:Q12"/>
    </sheetView>
  </sheetViews>
  <sheetFormatPr defaultColWidth="9.140625" defaultRowHeight="12.75"/>
  <cols>
    <col min="1" max="1" width="4.57421875" style="0" customWidth="1"/>
    <col min="3" max="3" width="9.7109375" style="0" customWidth="1"/>
    <col min="4" max="4" width="14.57421875" style="0" customWidth="1"/>
    <col min="5" max="5" width="9.57421875" style="0" customWidth="1"/>
    <col min="6" max="6" width="10.421875" style="0" customWidth="1"/>
    <col min="8" max="8" width="6.28125" style="0" customWidth="1"/>
    <col min="10" max="10" width="8.28125" style="0" customWidth="1"/>
    <col min="11" max="11" width="10.57421875" style="0" bestFit="1" customWidth="1"/>
    <col min="12" max="12" width="6.57421875" style="0" customWidth="1"/>
    <col min="16" max="16" width="10.57421875" style="0" bestFit="1" customWidth="1"/>
    <col min="17" max="17" width="10.421875" style="0" customWidth="1"/>
    <col min="18" max="18" width="11.421875" style="0" customWidth="1"/>
  </cols>
  <sheetData>
    <row r="1" spans="2:5" ht="12.75">
      <c r="B1" t="s">
        <v>16</v>
      </c>
      <c r="E1" s="24">
        <v>1400000</v>
      </c>
    </row>
    <row r="2" spans="2:5" ht="12.75">
      <c r="B2" t="s">
        <v>35</v>
      </c>
      <c r="E2" s="24">
        <v>4500000</v>
      </c>
    </row>
    <row r="3" spans="2:5" ht="12.75">
      <c r="B3" t="s">
        <v>18</v>
      </c>
      <c r="E3" t="s">
        <v>19</v>
      </c>
    </row>
    <row r="4" spans="2:5" ht="12.75">
      <c r="B4" t="s">
        <v>20</v>
      </c>
      <c r="E4" t="s">
        <v>25</v>
      </c>
    </row>
    <row r="5" spans="2:5" ht="12.75">
      <c r="B5" t="s">
        <v>22</v>
      </c>
      <c r="E5" s="24">
        <v>70000</v>
      </c>
    </row>
    <row r="6" spans="2:7" ht="12.75">
      <c r="B6" t="s">
        <v>23</v>
      </c>
      <c r="E6" s="24">
        <v>280000</v>
      </c>
      <c r="G6" s="24"/>
    </row>
    <row r="7" spans="2:5" ht="12.75">
      <c r="B7" t="s">
        <v>24</v>
      </c>
      <c r="E7" s="24" t="s">
        <v>25</v>
      </c>
    </row>
    <row r="8" spans="2:7" ht="12.75">
      <c r="B8" t="s">
        <v>26</v>
      </c>
      <c r="E8" s="24"/>
      <c r="G8" t="s">
        <v>27</v>
      </c>
    </row>
    <row r="9" spans="2:5" ht="12.75">
      <c r="B9" t="s">
        <v>28</v>
      </c>
      <c r="E9" s="24">
        <v>1400000</v>
      </c>
    </row>
    <row r="10" ht="12.75">
      <c r="E10" s="24"/>
    </row>
    <row r="11" spans="1:18" ht="15" customHeight="1">
      <c r="A11" s="66" t="s">
        <v>31</v>
      </c>
      <c r="B11" s="68" t="s">
        <v>7</v>
      </c>
      <c r="C11" s="15">
        <v>1</v>
      </c>
      <c r="D11" s="15">
        <v>2</v>
      </c>
      <c r="E11" s="59">
        <v>3</v>
      </c>
      <c r="F11" s="59"/>
      <c r="G11" s="15">
        <v>4</v>
      </c>
      <c r="H11" s="59">
        <v>5</v>
      </c>
      <c r="I11" s="59"/>
      <c r="J11" s="59">
        <v>6</v>
      </c>
      <c r="K11" s="59"/>
      <c r="L11" s="59">
        <v>7</v>
      </c>
      <c r="M11" s="59"/>
      <c r="N11" s="60">
        <v>8</v>
      </c>
      <c r="O11" s="61"/>
      <c r="P11" s="60">
        <v>9</v>
      </c>
      <c r="Q11" s="61"/>
      <c r="R11" s="16"/>
    </row>
    <row r="12" spans="1:18" ht="58.5" customHeight="1">
      <c r="A12" s="67"/>
      <c r="B12" s="68"/>
      <c r="C12" s="1" t="s">
        <v>13</v>
      </c>
      <c r="D12" s="1" t="s">
        <v>11</v>
      </c>
      <c r="E12" s="56" t="s">
        <v>29</v>
      </c>
      <c r="F12" s="56"/>
      <c r="G12" s="1" t="s">
        <v>10</v>
      </c>
      <c r="H12" s="56" t="s">
        <v>14</v>
      </c>
      <c r="I12" s="56"/>
      <c r="J12" s="56" t="s">
        <v>9</v>
      </c>
      <c r="K12" s="56"/>
      <c r="L12" s="56" t="s">
        <v>6</v>
      </c>
      <c r="M12" s="56"/>
      <c r="N12" s="56" t="s">
        <v>12</v>
      </c>
      <c r="O12" s="56"/>
      <c r="P12" s="57" t="s">
        <v>17</v>
      </c>
      <c r="Q12" s="58"/>
      <c r="R12" s="4" t="s">
        <v>8</v>
      </c>
    </row>
    <row r="13" spans="1:18" ht="12.75">
      <c r="A13" s="2"/>
      <c r="B13" s="2"/>
      <c r="C13" s="3"/>
      <c r="D13" s="3"/>
      <c r="E13" s="5"/>
      <c r="F13" s="6">
        <v>4500000</v>
      </c>
      <c r="G13" s="3"/>
      <c r="H13" s="7"/>
      <c r="I13" s="8">
        <v>20</v>
      </c>
      <c r="J13" s="7"/>
      <c r="K13" s="23">
        <v>280000</v>
      </c>
      <c r="L13" s="2"/>
      <c r="M13" s="8">
        <v>20</v>
      </c>
      <c r="N13" s="17"/>
      <c r="O13" s="8">
        <v>25</v>
      </c>
      <c r="P13" s="17"/>
      <c r="Q13" s="6">
        <v>1400000</v>
      </c>
      <c r="R13" s="39"/>
    </row>
    <row r="14" spans="1:18" ht="12.75">
      <c r="A14" s="2"/>
      <c r="B14" s="2"/>
      <c r="C14" s="9"/>
      <c r="D14" s="9"/>
      <c r="E14" s="10"/>
      <c r="F14" s="11"/>
      <c r="G14" s="9"/>
      <c r="H14" s="2"/>
      <c r="I14" s="9"/>
      <c r="J14" s="2"/>
      <c r="K14" s="9"/>
      <c r="L14" s="2"/>
      <c r="M14" s="8"/>
      <c r="N14" s="17"/>
      <c r="O14" s="8"/>
      <c r="P14" s="18"/>
      <c r="Q14" s="8"/>
      <c r="R14" s="40"/>
    </row>
    <row r="15" spans="1:18" ht="15.75">
      <c r="A15" s="13">
        <v>1</v>
      </c>
      <c r="B15" s="12">
        <v>58</v>
      </c>
      <c r="C15" s="14">
        <f aca="true" t="shared" si="0" ref="C15:C34">B15/100*500</f>
        <v>290</v>
      </c>
      <c r="D15" s="14">
        <f aca="true" t="shared" si="1" ref="D15:D23">39.4/B15*100</f>
        <v>67.93103448275862</v>
      </c>
      <c r="E15" s="10">
        <v>1850000</v>
      </c>
      <c r="F15" s="14">
        <f>E15/F13*100</f>
        <v>41.11111111111111</v>
      </c>
      <c r="G15" s="8">
        <v>0</v>
      </c>
      <c r="H15" s="2">
        <v>13</v>
      </c>
      <c r="I15" s="19">
        <f>(20-H15)/10*50</f>
        <v>35</v>
      </c>
      <c r="J15" s="10">
        <v>280000</v>
      </c>
      <c r="K15" s="14">
        <f>(J15-70000)/210000*50</f>
        <v>50</v>
      </c>
      <c r="L15" s="2">
        <v>20</v>
      </c>
      <c r="M15" s="8">
        <f>L15/M13*50</f>
        <v>50</v>
      </c>
      <c r="N15" s="17">
        <v>15</v>
      </c>
      <c r="O15" s="14">
        <f aca="true" t="shared" si="2" ref="O15:O34">N15/25*50</f>
        <v>30</v>
      </c>
      <c r="P15" s="42">
        <v>500000</v>
      </c>
      <c r="Q15" s="14">
        <f>P15/Q13*50</f>
        <v>17.857142857142858</v>
      </c>
      <c r="R15" s="18">
        <f aca="true" t="shared" si="3" ref="R15:R34">C15+D15+F15+G15+I15+K15+M15+O15+Q15</f>
        <v>581.8992884510126</v>
      </c>
    </row>
    <row r="16" spans="1:18" ht="15.75">
      <c r="A16" s="13">
        <v>2</v>
      </c>
      <c r="B16" s="12">
        <v>57</v>
      </c>
      <c r="C16" s="14">
        <f t="shared" si="0"/>
        <v>285</v>
      </c>
      <c r="D16" s="14">
        <f t="shared" si="1"/>
        <v>69.12280701754385</v>
      </c>
      <c r="E16" s="10">
        <v>1500000</v>
      </c>
      <c r="F16" s="14">
        <f>E16/F13*100</f>
        <v>33.33333333333333</v>
      </c>
      <c r="G16" s="8">
        <v>0</v>
      </c>
      <c r="H16" s="2">
        <v>13</v>
      </c>
      <c r="I16" s="19">
        <f aca="true" t="shared" si="4" ref="I16:I34">(20-H16)/10*50</f>
        <v>35</v>
      </c>
      <c r="J16" s="10">
        <v>280000</v>
      </c>
      <c r="K16" s="14">
        <f aca="true" t="shared" si="5" ref="K16:K34">(J16-70000)/210000*50</f>
        <v>50</v>
      </c>
      <c r="L16" s="2">
        <v>20</v>
      </c>
      <c r="M16" s="8">
        <f>L16/M13*50</f>
        <v>50</v>
      </c>
      <c r="N16" s="17">
        <v>7</v>
      </c>
      <c r="O16" s="14">
        <f t="shared" si="2"/>
        <v>14.000000000000002</v>
      </c>
      <c r="P16" s="42">
        <v>1000000</v>
      </c>
      <c r="Q16" s="14">
        <f>P16/Q13*50</f>
        <v>35.714285714285715</v>
      </c>
      <c r="R16" s="18">
        <f t="shared" si="3"/>
        <v>572.1704260651628</v>
      </c>
    </row>
    <row r="17" spans="1:18" ht="15.75">
      <c r="A17" s="13">
        <v>3</v>
      </c>
      <c r="B17" s="12">
        <v>56</v>
      </c>
      <c r="C17" s="14">
        <f t="shared" si="0"/>
        <v>280</v>
      </c>
      <c r="D17" s="14">
        <f t="shared" si="1"/>
        <v>70.35714285714285</v>
      </c>
      <c r="E17" s="10">
        <v>2500000</v>
      </c>
      <c r="F17" s="14">
        <f>E17/F13*100</f>
        <v>55.55555555555556</v>
      </c>
      <c r="G17" s="8">
        <v>50</v>
      </c>
      <c r="H17" s="2">
        <v>15</v>
      </c>
      <c r="I17" s="19">
        <f t="shared" si="4"/>
        <v>25</v>
      </c>
      <c r="J17" s="10">
        <v>280000</v>
      </c>
      <c r="K17" s="14">
        <f t="shared" si="5"/>
        <v>50</v>
      </c>
      <c r="L17" s="2">
        <v>12</v>
      </c>
      <c r="M17" s="8">
        <f>L17/M13*50</f>
        <v>30</v>
      </c>
      <c r="N17" s="17">
        <v>15</v>
      </c>
      <c r="O17" s="14">
        <f t="shared" si="2"/>
        <v>30</v>
      </c>
      <c r="P17" s="42">
        <v>1000000</v>
      </c>
      <c r="Q17" s="14">
        <f>P17/Q13*50</f>
        <v>35.714285714285715</v>
      </c>
      <c r="R17" s="18">
        <f t="shared" si="3"/>
        <v>626.626984126984</v>
      </c>
    </row>
    <row r="18" spans="1:18" ht="15.75">
      <c r="A18" s="13">
        <v>4</v>
      </c>
      <c r="B18" s="12">
        <v>55</v>
      </c>
      <c r="C18" s="14">
        <f t="shared" si="0"/>
        <v>275</v>
      </c>
      <c r="D18" s="14">
        <f t="shared" si="1"/>
        <v>71.63636363636363</v>
      </c>
      <c r="E18" s="10">
        <v>3000000</v>
      </c>
      <c r="F18" s="14">
        <f>E18/F13*100</f>
        <v>66.66666666666666</v>
      </c>
      <c r="G18" s="8">
        <v>0</v>
      </c>
      <c r="H18" s="2">
        <v>13</v>
      </c>
      <c r="I18" s="19">
        <f t="shared" si="4"/>
        <v>35</v>
      </c>
      <c r="J18" s="10">
        <v>280000</v>
      </c>
      <c r="K18" s="14">
        <f t="shared" si="5"/>
        <v>50</v>
      </c>
      <c r="L18" s="2">
        <v>20</v>
      </c>
      <c r="M18" s="8">
        <f>L18/M13*50</f>
        <v>50</v>
      </c>
      <c r="N18" s="17">
        <v>23</v>
      </c>
      <c r="O18" s="14">
        <f t="shared" si="2"/>
        <v>46</v>
      </c>
      <c r="P18" s="42">
        <v>1200000</v>
      </c>
      <c r="Q18" s="14">
        <f>P18/Q13*50</f>
        <v>42.857142857142854</v>
      </c>
      <c r="R18" s="18">
        <f t="shared" si="3"/>
        <v>637.1601731601731</v>
      </c>
    </row>
    <row r="19" spans="1:18" ht="15.75">
      <c r="A19" s="13">
        <v>5</v>
      </c>
      <c r="B19" s="12">
        <v>47</v>
      </c>
      <c r="C19" s="14">
        <f t="shared" si="0"/>
        <v>235</v>
      </c>
      <c r="D19" s="14">
        <f t="shared" si="1"/>
        <v>83.82978723404256</v>
      </c>
      <c r="E19" s="10">
        <v>4500000</v>
      </c>
      <c r="F19" s="14">
        <f>E19/F13*100</f>
        <v>100</v>
      </c>
      <c r="G19" s="8">
        <v>50</v>
      </c>
      <c r="H19" s="2">
        <v>15</v>
      </c>
      <c r="I19" s="19">
        <f t="shared" si="4"/>
        <v>25</v>
      </c>
      <c r="J19" s="10">
        <v>240000</v>
      </c>
      <c r="K19" s="14">
        <f t="shared" si="5"/>
        <v>40.476190476190474</v>
      </c>
      <c r="L19" s="2">
        <v>17</v>
      </c>
      <c r="M19" s="8">
        <f>L19/M13*50</f>
        <v>42.5</v>
      </c>
      <c r="N19" s="17">
        <v>5</v>
      </c>
      <c r="O19" s="14">
        <f t="shared" si="2"/>
        <v>10</v>
      </c>
      <c r="P19" s="42">
        <v>500000</v>
      </c>
      <c r="Q19" s="14">
        <f>P19/Q13*50</f>
        <v>17.857142857142858</v>
      </c>
      <c r="R19" s="18">
        <f t="shared" si="3"/>
        <v>604.6631205673759</v>
      </c>
    </row>
    <row r="20" spans="1:18" ht="15.75">
      <c r="A20" s="13">
        <v>6</v>
      </c>
      <c r="B20" s="12">
        <v>46</v>
      </c>
      <c r="C20" s="14">
        <f t="shared" si="0"/>
        <v>230</v>
      </c>
      <c r="D20" s="14">
        <f t="shared" si="1"/>
        <v>85.65217391304347</v>
      </c>
      <c r="E20" s="10">
        <v>3500000</v>
      </c>
      <c r="F20" s="14">
        <f>E20/F13*100</f>
        <v>77.77777777777779</v>
      </c>
      <c r="G20" s="8">
        <v>0</v>
      </c>
      <c r="H20" s="2">
        <v>14</v>
      </c>
      <c r="I20" s="19">
        <f t="shared" si="4"/>
        <v>30</v>
      </c>
      <c r="J20" s="10">
        <v>250000</v>
      </c>
      <c r="K20" s="14">
        <f t="shared" si="5"/>
        <v>42.857142857142854</v>
      </c>
      <c r="L20" s="2">
        <v>18</v>
      </c>
      <c r="M20" s="8">
        <f>L20/M13*50</f>
        <v>45</v>
      </c>
      <c r="N20" s="17">
        <v>25</v>
      </c>
      <c r="O20" s="14">
        <f t="shared" si="2"/>
        <v>50</v>
      </c>
      <c r="P20" s="42">
        <v>1700000</v>
      </c>
      <c r="Q20" s="14">
        <f>P20/Q13*50</f>
        <v>60.71428571428571</v>
      </c>
      <c r="R20" s="18">
        <f t="shared" si="3"/>
        <v>622.0013802622498</v>
      </c>
    </row>
    <row r="21" spans="1:18" ht="15.75">
      <c r="A21" s="13">
        <v>7</v>
      </c>
      <c r="B21" s="22">
        <v>45</v>
      </c>
      <c r="C21" s="14">
        <f t="shared" si="0"/>
        <v>225</v>
      </c>
      <c r="D21" s="14">
        <f t="shared" si="1"/>
        <v>87.55555555555556</v>
      </c>
      <c r="E21" s="10">
        <v>4000000</v>
      </c>
      <c r="F21" s="14">
        <f>E21/F13*100</f>
        <v>88.88888888888889</v>
      </c>
      <c r="G21" s="8">
        <v>0</v>
      </c>
      <c r="H21" s="2">
        <v>14</v>
      </c>
      <c r="I21" s="19">
        <f t="shared" si="4"/>
        <v>30</v>
      </c>
      <c r="J21" s="10">
        <v>280000</v>
      </c>
      <c r="K21" s="14">
        <f t="shared" si="5"/>
        <v>50</v>
      </c>
      <c r="L21" s="2">
        <v>20</v>
      </c>
      <c r="M21" s="8">
        <f>L21/M13*50</f>
        <v>50</v>
      </c>
      <c r="N21" s="17">
        <v>25</v>
      </c>
      <c r="O21" s="14">
        <f t="shared" si="2"/>
        <v>50</v>
      </c>
      <c r="P21" s="42">
        <v>1400000</v>
      </c>
      <c r="Q21" s="14">
        <f>P21/Q13*50</f>
        <v>50</v>
      </c>
      <c r="R21" s="18">
        <f t="shared" si="3"/>
        <v>631.4444444444445</v>
      </c>
    </row>
    <row r="22" spans="1:18" ht="15.75">
      <c r="A22" s="13">
        <v>8</v>
      </c>
      <c r="B22" s="12">
        <v>44</v>
      </c>
      <c r="C22" s="14">
        <f t="shared" si="0"/>
        <v>220</v>
      </c>
      <c r="D22" s="14">
        <f t="shared" si="1"/>
        <v>89.54545454545453</v>
      </c>
      <c r="E22" s="10">
        <v>1950000</v>
      </c>
      <c r="F22" s="14">
        <f>E22/F13*100</f>
        <v>43.333333333333336</v>
      </c>
      <c r="G22" s="8">
        <v>0</v>
      </c>
      <c r="H22" s="2">
        <v>16</v>
      </c>
      <c r="I22" s="19">
        <f t="shared" si="4"/>
        <v>20</v>
      </c>
      <c r="J22" s="10">
        <v>280000</v>
      </c>
      <c r="K22" s="14">
        <f t="shared" si="5"/>
        <v>50</v>
      </c>
      <c r="L22" s="2">
        <v>20</v>
      </c>
      <c r="M22" s="8">
        <f>L22/M13*50</f>
        <v>50</v>
      </c>
      <c r="N22" s="17">
        <v>12</v>
      </c>
      <c r="O22" s="14">
        <f t="shared" si="2"/>
        <v>24</v>
      </c>
      <c r="P22" s="42">
        <v>1100000</v>
      </c>
      <c r="Q22" s="14">
        <f>P22/Q13*50</f>
        <v>39.285714285714285</v>
      </c>
      <c r="R22" s="18">
        <f t="shared" si="3"/>
        <v>536.1645021645021</v>
      </c>
    </row>
    <row r="23" spans="1:18" ht="15.75">
      <c r="A23" s="13">
        <v>9</v>
      </c>
      <c r="B23" s="12">
        <v>41</v>
      </c>
      <c r="C23" s="14">
        <f t="shared" si="0"/>
        <v>205</v>
      </c>
      <c r="D23" s="14">
        <f t="shared" si="1"/>
        <v>96.09756097560975</v>
      </c>
      <c r="E23" s="10">
        <v>3500000</v>
      </c>
      <c r="F23" s="14">
        <f>E23/F13*100</f>
        <v>77.77777777777779</v>
      </c>
      <c r="G23" s="8">
        <v>50</v>
      </c>
      <c r="H23" s="2">
        <v>14</v>
      </c>
      <c r="I23" s="19">
        <f t="shared" si="4"/>
        <v>30</v>
      </c>
      <c r="J23" s="10">
        <v>250000</v>
      </c>
      <c r="K23" s="14">
        <f t="shared" si="5"/>
        <v>42.857142857142854</v>
      </c>
      <c r="L23" s="2">
        <v>20</v>
      </c>
      <c r="M23" s="8">
        <f>L23/M13*50</f>
        <v>50</v>
      </c>
      <c r="N23" s="17">
        <v>18</v>
      </c>
      <c r="O23" s="14">
        <f t="shared" si="2"/>
        <v>36</v>
      </c>
      <c r="P23" s="42">
        <v>850000</v>
      </c>
      <c r="Q23" s="14">
        <f>P23/Q13*50</f>
        <v>30.357142857142854</v>
      </c>
      <c r="R23" s="18">
        <f t="shared" si="3"/>
        <v>618.0896244676733</v>
      </c>
    </row>
    <row r="24" spans="1:18" ht="15.75">
      <c r="A24" s="13">
        <v>10</v>
      </c>
      <c r="B24" s="22">
        <v>37</v>
      </c>
      <c r="C24" s="14">
        <f t="shared" si="0"/>
        <v>185</v>
      </c>
      <c r="D24" s="14">
        <f>B25/B24*100</f>
        <v>97.2972972972973</v>
      </c>
      <c r="E24" s="10">
        <v>1500000</v>
      </c>
      <c r="F24" s="14">
        <f>E24/F13*100</f>
        <v>33.33333333333333</v>
      </c>
      <c r="G24" s="8">
        <v>0</v>
      </c>
      <c r="H24" s="2">
        <v>13</v>
      </c>
      <c r="I24" s="19">
        <f t="shared" si="4"/>
        <v>35</v>
      </c>
      <c r="J24" s="10">
        <v>200000</v>
      </c>
      <c r="K24" s="14">
        <f t="shared" si="5"/>
        <v>30.952380952380953</v>
      </c>
      <c r="L24" s="2">
        <v>15</v>
      </c>
      <c r="M24" s="8">
        <f>L24/M13*50</f>
        <v>37.5</v>
      </c>
      <c r="N24" s="17">
        <v>18</v>
      </c>
      <c r="O24" s="14">
        <f t="shared" si="2"/>
        <v>36</v>
      </c>
      <c r="P24" s="42">
        <v>750000</v>
      </c>
      <c r="Q24" s="14">
        <f>P24/Q13*50</f>
        <v>26.785714285714285</v>
      </c>
      <c r="R24" s="18">
        <f t="shared" si="3"/>
        <v>481.86872586872585</v>
      </c>
    </row>
    <row r="25" spans="1:18" ht="15.75">
      <c r="A25" s="13">
        <v>11</v>
      </c>
      <c r="B25" s="12">
        <v>36</v>
      </c>
      <c r="C25" s="14">
        <f t="shared" si="0"/>
        <v>180</v>
      </c>
      <c r="D25" s="14">
        <v>100</v>
      </c>
      <c r="E25" s="10">
        <v>4500000</v>
      </c>
      <c r="F25" s="14">
        <f>E25/F13*100</f>
        <v>100</v>
      </c>
      <c r="G25" s="8">
        <v>50</v>
      </c>
      <c r="H25" s="2">
        <v>15</v>
      </c>
      <c r="I25" s="19">
        <f t="shared" si="4"/>
        <v>25</v>
      </c>
      <c r="J25" s="10">
        <v>200000</v>
      </c>
      <c r="K25" s="14">
        <f t="shared" si="5"/>
        <v>30.952380952380953</v>
      </c>
      <c r="L25" s="2">
        <v>16</v>
      </c>
      <c r="M25" s="8">
        <f>L25/M13*50</f>
        <v>40</v>
      </c>
      <c r="N25" s="17">
        <v>23</v>
      </c>
      <c r="O25" s="14">
        <f t="shared" si="2"/>
        <v>46</v>
      </c>
      <c r="P25" s="42">
        <v>250000</v>
      </c>
      <c r="Q25" s="14">
        <f>P25/Q13*50</f>
        <v>8.928571428571429</v>
      </c>
      <c r="R25" s="18">
        <f t="shared" si="3"/>
        <v>580.8809523809524</v>
      </c>
    </row>
    <row r="26" spans="1:18" ht="15.75">
      <c r="A26" s="13">
        <v>12</v>
      </c>
      <c r="B26" s="12">
        <v>35</v>
      </c>
      <c r="C26" s="14">
        <f t="shared" si="0"/>
        <v>175</v>
      </c>
      <c r="D26" s="14">
        <f aca="true" t="shared" si="6" ref="D26:D34">B26/39.4*100</f>
        <v>88.83248730964468</v>
      </c>
      <c r="E26" s="10">
        <v>4500000</v>
      </c>
      <c r="F26" s="14">
        <f>E26/F13*100</f>
        <v>100</v>
      </c>
      <c r="G26" s="8">
        <v>50</v>
      </c>
      <c r="H26" s="2">
        <v>13</v>
      </c>
      <c r="I26" s="19">
        <f t="shared" si="4"/>
        <v>35</v>
      </c>
      <c r="J26" s="10">
        <v>280000</v>
      </c>
      <c r="K26" s="14">
        <f t="shared" si="5"/>
        <v>50</v>
      </c>
      <c r="L26" s="2">
        <v>20</v>
      </c>
      <c r="M26" s="8">
        <f>L26/M13*50</f>
        <v>50</v>
      </c>
      <c r="N26" s="17">
        <v>25</v>
      </c>
      <c r="O26" s="14">
        <f t="shared" si="2"/>
        <v>50</v>
      </c>
      <c r="P26" s="42">
        <v>1400000</v>
      </c>
      <c r="Q26" s="14">
        <f>P26/Q13*50</f>
        <v>50</v>
      </c>
      <c r="R26" s="41">
        <f t="shared" si="3"/>
        <v>648.8324873096446</v>
      </c>
    </row>
    <row r="27" spans="1:18" ht="15.75">
      <c r="A27" s="13">
        <v>13</v>
      </c>
      <c r="B27" s="12">
        <v>34</v>
      </c>
      <c r="C27" s="14">
        <f t="shared" si="0"/>
        <v>170</v>
      </c>
      <c r="D27" s="14">
        <f t="shared" si="6"/>
        <v>86.29441624365482</v>
      </c>
      <c r="E27" s="10">
        <v>2500000</v>
      </c>
      <c r="F27" s="14">
        <f>E27/F13*100</f>
        <v>55.55555555555556</v>
      </c>
      <c r="G27" s="8">
        <v>0</v>
      </c>
      <c r="H27" s="2">
        <v>13</v>
      </c>
      <c r="I27" s="19">
        <f t="shared" si="4"/>
        <v>35</v>
      </c>
      <c r="J27" s="10">
        <v>150000</v>
      </c>
      <c r="K27" s="14">
        <f t="shared" si="5"/>
        <v>19.047619047619047</v>
      </c>
      <c r="L27" s="2">
        <v>15</v>
      </c>
      <c r="M27" s="8">
        <f>L27/M13*50</f>
        <v>37.5</v>
      </c>
      <c r="N27" s="17">
        <v>8</v>
      </c>
      <c r="O27" s="14">
        <f t="shared" si="2"/>
        <v>16</v>
      </c>
      <c r="P27" s="42">
        <v>350000</v>
      </c>
      <c r="Q27" s="14">
        <f>P27/Q13*50</f>
        <v>12.5</v>
      </c>
      <c r="R27" s="18">
        <f t="shared" si="3"/>
        <v>431.8975908468294</v>
      </c>
    </row>
    <row r="28" spans="1:18" ht="15.75">
      <c r="A28" s="13">
        <v>14</v>
      </c>
      <c r="B28" s="12">
        <v>29</v>
      </c>
      <c r="C28" s="14">
        <f t="shared" si="0"/>
        <v>145</v>
      </c>
      <c r="D28" s="14">
        <f t="shared" si="6"/>
        <v>73.60406091370558</v>
      </c>
      <c r="E28" s="10">
        <v>1500000</v>
      </c>
      <c r="F28" s="14">
        <f>E28/F13*100</f>
        <v>33.33333333333333</v>
      </c>
      <c r="G28" s="8">
        <v>0</v>
      </c>
      <c r="H28" s="2">
        <v>11</v>
      </c>
      <c r="I28" s="19">
        <f t="shared" si="4"/>
        <v>45</v>
      </c>
      <c r="J28" s="10">
        <v>240000</v>
      </c>
      <c r="K28" s="14">
        <f t="shared" si="5"/>
        <v>40.476190476190474</v>
      </c>
      <c r="L28" s="2">
        <v>14</v>
      </c>
      <c r="M28" s="8">
        <f>L28/M13*50</f>
        <v>35</v>
      </c>
      <c r="N28" s="17">
        <v>5</v>
      </c>
      <c r="O28" s="14">
        <f t="shared" si="2"/>
        <v>10</v>
      </c>
      <c r="P28" s="42">
        <v>1000000</v>
      </c>
      <c r="Q28" s="14">
        <f>P28/Q13*50</f>
        <v>35.714285714285715</v>
      </c>
      <c r="R28" s="18">
        <f t="shared" si="3"/>
        <v>418.1278704375151</v>
      </c>
    </row>
    <row r="29" spans="1:18" ht="15.75">
      <c r="A29" s="13">
        <v>15</v>
      </c>
      <c r="B29" s="12">
        <v>28</v>
      </c>
      <c r="C29" s="14">
        <f t="shared" si="0"/>
        <v>140</v>
      </c>
      <c r="D29" s="14">
        <f t="shared" si="6"/>
        <v>71.06598984771574</v>
      </c>
      <c r="E29" s="10">
        <v>4500000</v>
      </c>
      <c r="F29" s="14">
        <f>E29/F13*100</f>
        <v>100</v>
      </c>
      <c r="G29" s="8">
        <v>50</v>
      </c>
      <c r="H29" s="2">
        <v>14</v>
      </c>
      <c r="I29" s="19">
        <f t="shared" si="4"/>
        <v>30</v>
      </c>
      <c r="J29" s="10">
        <v>240000</v>
      </c>
      <c r="K29" s="14">
        <f t="shared" si="5"/>
        <v>40.476190476190474</v>
      </c>
      <c r="L29" s="2">
        <v>20</v>
      </c>
      <c r="M29" s="8">
        <f>L29/M13*50</f>
        <v>50</v>
      </c>
      <c r="N29" s="17">
        <v>20</v>
      </c>
      <c r="O29" s="14">
        <f t="shared" si="2"/>
        <v>40</v>
      </c>
      <c r="P29" s="42">
        <v>1400000</v>
      </c>
      <c r="Q29" s="14">
        <f>P29/Q13*50</f>
        <v>50</v>
      </c>
      <c r="R29" s="18">
        <f t="shared" si="3"/>
        <v>571.5421803239062</v>
      </c>
    </row>
    <row r="30" spans="1:18" ht="15.75">
      <c r="A30" s="13">
        <v>16</v>
      </c>
      <c r="B30" s="12">
        <v>27</v>
      </c>
      <c r="C30" s="14">
        <f t="shared" si="0"/>
        <v>135</v>
      </c>
      <c r="D30" s="14">
        <f t="shared" si="6"/>
        <v>68.52791878172589</v>
      </c>
      <c r="E30" s="10">
        <v>2500000</v>
      </c>
      <c r="F30" s="14">
        <f>E30/F13*100</f>
        <v>55.55555555555556</v>
      </c>
      <c r="G30" s="8">
        <v>50</v>
      </c>
      <c r="H30" s="2">
        <v>12</v>
      </c>
      <c r="I30" s="19">
        <f t="shared" si="4"/>
        <v>40</v>
      </c>
      <c r="J30" s="10">
        <v>100000</v>
      </c>
      <c r="K30" s="14">
        <f t="shared" si="5"/>
        <v>7.142857142857142</v>
      </c>
      <c r="L30" s="2">
        <v>17</v>
      </c>
      <c r="M30" s="8">
        <f>L30/M13*50</f>
        <v>42.5</v>
      </c>
      <c r="N30" s="17">
        <v>7</v>
      </c>
      <c r="O30" s="14">
        <f t="shared" si="2"/>
        <v>14.000000000000002</v>
      </c>
      <c r="P30" s="42">
        <v>900000</v>
      </c>
      <c r="Q30" s="14">
        <f>P30/Q13*50</f>
        <v>32.142857142857146</v>
      </c>
      <c r="R30" s="18">
        <f t="shared" si="3"/>
        <v>444.86918862299575</v>
      </c>
    </row>
    <row r="31" spans="1:18" ht="15.75">
      <c r="A31" s="13">
        <v>17</v>
      </c>
      <c r="B31" s="12">
        <v>26</v>
      </c>
      <c r="C31" s="14">
        <f t="shared" si="0"/>
        <v>130</v>
      </c>
      <c r="D31" s="14">
        <f t="shared" si="6"/>
        <v>65.98984771573603</v>
      </c>
      <c r="E31" s="10">
        <v>1500000</v>
      </c>
      <c r="F31" s="14">
        <f>E31/F13*100</f>
        <v>33.33333333333333</v>
      </c>
      <c r="G31" s="8">
        <v>0</v>
      </c>
      <c r="H31" s="2">
        <v>16</v>
      </c>
      <c r="I31" s="19">
        <f t="shared" si="4"/>
        <v>20</v>
      </c>
      <c r="J31" s="10">
        <v>150000</v>
      </c>
      <c r="K31" s="14">
        <f t="shared" si="5"/>
        <v>19.047619047619047</v>
      </c>
      <c r="L31" s="2">
        <v>15</v>
      </c>
      <c r="M31" s="8">
        <f>L31/M13*50</f>
        <v>37.5</v>
      </c>
      <c r="N31" s="17">
        <v>6</v>
      </c>
      <c r="O31" s="14">
        <f t="shared" si="2"/>
        <v>12</v>
      </c>
      <c r="P31" s="42">
        <v>750000</v>
      </c>
      <c r="Q31" s="14">
        <f>P31/Q13*50</f>
        <v>26.785714285714285</v>
      </c>
      <c r="R31" s="18">
        <f t="shared" si="3"/>
        <v>344.6565143824027</v>
      </c>
    </row>
    <row r="32" spans="1:18" ht="15.75">
      <c r="A32" s="13">
        <v>18</v>
      </c>
      <c r="B32" s="12">
        <v>22</v>
      </c>
      <c r="C32" s="14">
        <f t="shared" si="0"/>
        <v>110</v>
      </c>
      <c r="D32" s="14">
        <f t="shared" si="6"/>
        <v>55.83756345177665</v>
      </c>
      <c r="E32" s="10">
        <v>3000000</v>
      </c>
      <c r="F32" s="14">
        <f>E32/F13*100</f>
        <v>66.66666666666666</v>
      </c>
      <c r="G32" s="8">
        <v>50</v>
      </c>
      <c r="H32" s="2">
        <v>18</v>
      </c>
      <c r="I32" s="19">
        <f t="shared" si="4"/>
        <v>10</v>
      </c>
      <c r="J32" s="10">
        <v>100000</v>
      </c>
      <c r="K32" s="14">
        <f t="shared" si="5"/>
        <v>7.142857142857142</v>
      </c>
      <c r="L32" s="2">
        <v>14</v>
      </c>
      <c r="M32" s="8">
        <f>L32/M13*50</f>
        <v>35</v>
      </c>
      <c r="N32" s="17">
        <v>4</v>
      </c>
      <c r="O32" s="14">
        <f t="shared" si="2"/>
        <v>8</v>
      </c>
      <c r="P32" s="42">
        <v>650000</v>
      </c>
      <c r="Q32" s="14">
        <f>P32/Q13*50</f>
        <v>23.214285714285715</v>
      </c>
      <c r="R32" s="18">
        <f t="shared" si="3"/>
        <v>365.86137297558616</v>
      </c>
    </row>
    <row r="33" spans="1:18" ht="15.75">
      <c r="A33" s="13">
        <v>19</v>
      </c>
      <c r="B33" s="12">
        <v>21</v>
      </c>
      <c r="C33" s="14">
        <f t="shared" si="0"/>
        <v>105</v>
      </c>
      <c r="D33" s="14">
        <f t="shared" si="6"/>
        <v>53.299492385786806</v>
      </c>
      <c r="E33" s="10">
        <v>4000000</v>
      </c>
      <c r="F33" s="14">
        <f>E33/F13*100</f>
        <v>88.88888888888889</v>
      </c>
      <c r="G33" s="8">
        <v>50</v>
      </c>
      <c r="H33" s="2">
        <v>11</v>
      </c>
      <c r="I33" s="19">
        <f t="shared" si="4"/>
        <v>45</v>
      </c>
      <c r="J33" s="10">
        <v>70000</v>
      </c>
      <c r="K33" s="14">
        <f t="shared" si="5"/>
        <v>0</v>
      </c>
      <c r="L33" s="2">
        <v>18</v>
      </c>
      <c r="M33" s="8">
        <f>L33/M13*50</f>
        <v>45</v>
      </c>
      <c r="N33" s="17">
        <v>3</v>
      </c>
      <c r="O33" s="14">
        <f t="shared" si="2"/>
        <v>6</v>
      </c>
      <c r="P33" s="42">
        <v>1100000</v>
      </c>
      <c r="Q33" s="14">
        <f>P33/Q13*50</f>
        <v>39.285714285714285</v>
      </c>
      <c r="R33" s="18">
        <f t="shared" si="3"/>
        <v>432.47409556038997</v>
      </c>
    </row>
    <row r="34" spans="1:18" ht="15.75">
      <c r="A34" s="13">
        <v>20</v>
      </c>
      <c r="B34" s="12">
        <v>20</v>
      </c>
      <c r="C34" s="14">
        <f t="shared" si="0"/>
        <v>100</v>
      </c>
      <c r="D34" s="14">
        <f t="shared" si="6"/>
        <v>50.76142131979695</v>
      </c>
      <c r="E34" s="10">
        <v>4500000</v>
      </c>
      <c r="F34" s="14">
        <f>E34/F13*100</f>
        <v>100</v>
      </c>
      <c r="G34" s="8">
        <v>0</v>
      </c>
      <c r="H34" s="2">
        <v>12</v>
      </c>
      <c r="I34" s="19">
        <f t="shared" si="4"/>
        <v>40</v>
      </c>
      <c r="J34" s="10">
        <v>100000</v>
      </c>
      <c r="K34" s="14">
        <f t="shared" si="5"/>
        <v>7.142857142857142</v>
      </c>
      <c r="L34" s="2">
        <v>16</v>
      </c>
      <c r="M34" s="8">
        <f>L34/M13*50</f>
        <v>40</v>
      </c>
      <c r="N34" s="17">
        <v>10</v>
      </c>
      <c r="O34" s="14">
        <f t="shared" si="2"/>
        <v>20</v>
      </c>
      <c r="P34" s="42">
        <v>550000</v>
      </c>
      <c r="Q34" s="14">
        <f>P34/Q13*50</f>
        <v>19.642857142857142</v>
      </c>
      <c r="R34" s="18">
        <f t="shared" si="3"/>
        <v>377.5471356055113</v>
      </c>
    </row>
    <row r="36" ht="13.5" thickBot="1"/>
    <row r="37" spans="1:13" ht="12.75">
      <c r="A37" s="26"/>
      <c r="B37" s="27"/>
      <c r="C37" s="27"/>
      <c r="D37" s="28" t="s">
        <v>0</v>
      </c>
      <c r="E37" s="27"/>
      <c r="F37" s="27"/>
      <c r="G37" s="29"/>
      <c r="K37" s="35" t="s">
        <v>46</v>
      </c>
      <c r="L37" s="27"/>
      <c r="M37" s="29"/>
    </row>
    <row r="38" spans="1:13" ht="13.5" thickBot="1">
      <c r="A38" s="62" t="s">
        <v>4</v>
      </c>
      <c r="B38" s="63"/>
      <c r="C38" s="31">
        <f>SUM(B15:B34)</f>
        <v>764</v>
      </c>
      <c r="D38" s="43">
        <f>C38/C39</f>
        <v>38.2</v>
      </c>
      <c r="E38" s="20"/>
      <c r="F38" s="20"/>
      <c r="G38" s="32"/>
      <c r="K38" s="36" t="s">
        <v>47</v>
      </c>
      <c r="L38" s="37"/>
      <c r="M38" s="38"/>
    </row>
    <row r="39" spans="1:7" ht="12.75">
      <c r="A39" s="30" t="s">
        <v>5</v>
      </c>
      <c r="B39" s="20"/>
      <c r="C39" s="33">
        <v>20</v>
      </c>
      <c r="D39" s="43"/>
      <c r="E39" s="20"/>
      <c r="F39" s="20"/>
      <c r="G39" s="32"/>
    </row>
    <row r="40" spans="1:7" ht="12.75">
      <c r="A40" s="30"/>
      <c r="B40" s="20"/>
      <c r="C40" s="20" t="s">
        <v>15</v>
      </c>
      <c r="D40" s="20"/>
      <c r="E40" s="20"/>
      <c r="F40" s="20"/>
      <c r="G40" s="32"/>
    </row>
    <row r="41" spans="1:11" ht="12.75">
      <c r="A41" s="30"/>
      <c r="B41" s="20"/>
      <c r="C41" s="20" t="s">
        <v>1</v>
      </c>
      <c r="D41" s="20"/>
      <c r="E41" s="20">
        <f>D38-10</f>
        <v>28.200000000000003</v>
      </c>
      <c r="F41" s="33" t="s">
        <v>2</v>
      </c>
      <c r="G41" s="32">
        <f>D38+10</f>
        <v>48.2</v>
      </c>
      <c r="K41">
        <f>(280000-J33)/210000*50</f>
        <v>50</v>
      </c>
    </row>
    <row r="42" spans="1:7" ht="12.75">
      <c r="A42" s="30"/>
      <c r="B42" s="20"/>
      <c r="C42" s="20"/>
      <c r="D42" s="21" t="s">
        <v>3</v>
      </c>
      <c r="E42" s="20"/>
      <c r="F42" s="20"/>
      <c r="G42" s="32"/>
    </row>
    <row r="43" spans="1:9" ht="12.75">
      <c r="A43" s="30" t="s">
        <v>4</v>
      </c>
      <c r="B43" s="20"/>
      <c r="C43" s="20">
        <f>SUM(B19:B28)</f>
        <v>394</v>
      </c>
      <c r="D43" s="64">
        <f>C43/C44</f>
        <v>39.4</v>
      </c>
      <c r="E43" s="20"/>
      <c r="F43" s="20"/>
      <c r="G43" s="32"/>
      <c r="I43" s="25"/>
    </row>
    <row r="44" spans="1:7" ht="13.5" thickBot="1">
      <c r="A44" s="34" t="s">
        <v>5</v>
      </c>
      <c r="B44" s="37"/>
      <c r="C44" s="37">
        <v>10</v>
      </c>
      <c r="D44" s="65"/>
      <c r="E44" s="37"/>
      <c r="F44" s="37"/>
      <c r="G44" s="38"/>
    </row>
  </sheetData>
  <mergeCells count="17">
    <mergeCell ref="L12:M12"/>
    <mergeCell ref="N12:O12"/>
    <mergeCell ref="P12:Q12"/>
    <mergeCell ref="J11:K11"/>
    <mergeCell ref="L11:M11"/>
    <mergeCell ref="N11:O11"/>
    <mergeCell ref="P11:Q11"/>
    <mergeCell ref="A38:B38"/>
    <mergeCell ref="D38:D39"/>
    <mergeCell ref="D43:D44"/>
    <mergeCell ref="J12:K12"/>
    <mergeCell ref="A11:A12"/>
    <mergeCell ref="B11:B12"/>
    <mergeCell ref="E11:F11"/>
    <mergeCell ref="H11:I11"/>
    <mergeCell ref="E12:F12"/>
    <mergeCell ref="H12:I1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0">
      <selection activeCell="P12" sqref="P12:Q12"/>
    </sheetView>
  </sheetViews>
  <sheetFormatPr defaultColWidth="9.140625" defaultRowHeight="12.75"/>
  <cols>
    <col min="1" max="1" width="4.57421875" style="0" customWidth="1"/>
    <col min="3" max="3" width="9.7109375" style="0" customWidth="1"/>
    <col min="4" max="4" width="14.57421875" style="0" customWidth="1"/>
    <col min="5" max="5" width="9.57421875" style="0" customWidth="1"/>
    <col min="6" max="6" width="10.421875" style="0" customWidth="1"/>
    <col min="8" max="8" width="6.28125" style="0" customWidth="1"/>
    <col min="10" max="10" width="8.28125" style="0" customWidth="1"/>
    <col min="12" max="12" width="6.57421875" style="0" customWidth="1"/>
    <col min="16" max="16" width="10.57421875" style="0" bestFit="1" customWidth="1"/>
    <col min="17" max="17" width="10.421875" style="0" customWidth="1"/>
    <col min="18" max="18" width="11.421875" style="0" customWidth="1"/>
  </cols>
  <sheetData>
    <row r="1" spans="2:5" ht="12.75">
      <c r="B1" t="s">
        <v>16</v>
      </c>
      <c r="E1" s="24">
        <v>1200000</v>
      </c>
    </row>
    <row r="2" spans="2:5" ht="12.75">
      <c r="B2" t="s">
        <v>35</v>
      </c>
      <c r="E2" s="24">
        <v>4500000</v>
      </c>
    </row>
    <row r="3" spans="2:5" ht="12.75">
      <c r="B3" t="s">
        <v>18</v>
      </c>
      <c r="E3" t="s">
        <v>21</v>
      </c>
    </row>
    <row r="4" spans="2:5" ht="12.75">
      <c r="B4" t="s">
        <v>20</v>
      </c>
      <c r="E4" t="s">
        <v>32</v>
      </c>
    </row>
    <row r="5" spans="2:5" ht="12.75">
      <c r="B5" t="s">
        <v>22</v>
      </c>
      <c r="E5" s="24">
        <v>60000</v>
      </c>
    </row>
    <row r="6" spans="2:5" ht="12.75">
      <c r="B6" t="s">
        <v>23</v>
      </c>
      <c r="E6" s="24">
        <v>240000</v>
      </c>
    </row>
    <row r="7" spans="2:5" ht="12.75">
      <c r="B7" t="s">
        <v>24</v>
      </c>
      <c r="E7" s="24" t="s">
        <v>32</v>
      </c>
    </row>
    <row r="8" spans="2:7" ht="12.75">
      <c r="B8" t="s">
        <v>26</v>
      </c>
      <c r="E8" s="24"/>
      <c r="G8" t="s">
        <v>27</v>
      </c>
    </row>
    <row r="9" spans="2:5" ht="12.75">
      <c r="B9" t="s">
        <v>28</v>
      </c>
      <c r="E9" s="24">
        <v>1200000</v>
      </c>
    </row>
    <row r="10" ht="12.75">
      <c r="E10" s="24"/>
    </row>
    <row r="11" spans="1:18" ht="15" customHeight="1">
      <c r="A11" s="66" t="s">
        <v>31</v>
      </c>
      <c r="B11" s="68" t="s">
        <v>7</v>
      </c>
      <c r="C11" s="15">
        <v>1</v>
      </c>
      <c r="D11" s="15">
        <v>2</v>
      </c>
      <c r="E11" s="59">
        <v>3</v>
      </c>
      <c r="F11" s="59"/>
      <c r="G11" s="15">
        <v>4</v>
      </c>
      <c r="H11" s="59">
        <v>5</v>
      </c>
      <c r="I11" s="59"/>
      <c r="J11" s="59">
        <v>6</v>
      </c>
      <c r="K11" s="59"/>
      <c r="L11" s="59">
        <v>7</v>
      </c>
      <c r="M11" s="59"/>
      <c r="N11" s="60">
        <v>8</v>
      </c>
      <c r="O11" s="61"/>
      <c r="P11" s="60">
        <v>9</v>
      </c>
      <c r="Q11" s="61"/>
      <c r="R11" s="16"/>
    </row>
    <row r="12" spans="1:18" ht="58.5" customHeight="1">
      <c r="A12" s="67"/>
      <c r="B12" s="68"/>
      <c r="C12" s="1" t="s">
        <v>13</v>
      </c>
      <c r="D12" s="1" t="s">
        <v>11</v>
      </c>
      <c r="E12" s="56" t="s">
        <v>29</v>
      </c>
      <c r="F12" s="56"/>
      <c r="G12" s="1" t="s">
        <v>10</v>
      </c>
      <c r="H12" s="56" t="s">
        <v>14</v>
      </c>
      <c r="I12" s="56"/>
      <c r="J12" s="56" t="s">
        <v>9</v>
      </c>
      <c r="K12" s="56"/>
      <c r="L12" s="56" t="s">
        <v>6</v>
      </c>
      <c r="M12" s="56"/>
      <c r="N12" s="56" t="s">
        <v>12</v>
      </c>
      <c r="O12" s="56"/>
      <c r="P12" s="57" t="s">
        <v>17</v>
      </c>
      <c r="Q12" s="58"/>
      <c r="R12" s="4" t="s">
        <v>8</v>
      </c>
    </row>
    <row r="13" spans="1:18" ht="12.75">
      <c r="A13" s="2"/>
      <c r="B13" s="2"/>
      <c r="C13" s="3"/>
      <c r="D13" s="3"/>
      <c r="E13" s="5"/>
      <c r="F13" s="6">
        <v>4500000</v>
      </c>
      <c r="G13" s="3"/>
      <c r="H13" s="7"/>
      <c r="I13" s="8">
        <v>24</v>
      </c>
      <c r="J13" s="7"/>
      <c r="K13" s="23">
        <v>240000</v>
      </c>
      <c r="L13" s="2"/>
      <c r="M13" s="8">
        <v>24</v>
      </c>
      <c r="N13" s="17"/>
      <c r="O13" s="8">
        <v>25</v>
      </c>
      <c r="P13" s="17"/>
      <c r="Q13" s="6">
        <v>1200000</v>
      </c>
      <c r="R13" s="39"/>
    </row>
    <row r="14" spans="1:18" ht="12.75">
      <c r="A14" s="2"/>
      <c r="B14" s="2"/>
      <c r="C14" s="9"/>
      <c r="D14" s="9"/>
      <c r="E14" s="10"/>
      <c r="F14" s="11"/>
      <c r="G14" s="9"/>
      <c r="H14" s="2"/>
      <c r="I14" s="9"/>
      <c r="J14" s="2"/>
      <c r="K14" s="9"/>
      <c r="L14" s="2"/>
      <c r="M14" s="8"/>
      <c r="N14" s="17"/>
      <c r="O14" s="8"/>
      <c r="P14" s="18"/>
      <c r="Q14" s="8"/>
      <c r="R14" s="40"/>
    </row>
    <row r="15" spans="1:18" ht="15.75">
      <c r="A15" s="13">
        <v>1</v>
      </c>
      <c r="B15" s="12">
        <v>61</v>
      </c>
      <c r="C15" s="14">
        <f aca="true" t="shared" si="0" ref="C15:C34">B15/100*500</f>
        <v>305</v>
      </c>
      <c r="D15" s="14">
        <f aca="true" t="shared" si="1" ref="D15:D24">48.56/B15*100</f>
        <v>79.60655737704919</v>
      </c>
      <c r="E15" s="10">
        <v>1850000</v>
      </c>
      <c r="F15" s="14">
        <f>E15/F13*100</f>
        <v>41.11111111111111</v>
      </c>
      <c r="G15" s="8">
        <v>50</v>
      </c>
      <c r="H15" s="2">
        <v>15</v>
      </c>
      <c r="I15" s="19">
        <f aca="true" t="shared" si="2" ref="I15:I33">(24-H15)/12*50</f>
        <v>37.5</v>
      </c>
      <c r="J15" s="10">
        <v>240000</v>
      </c>
      <c r="K15" s="14">
        <f>(J15-60000)/180000*50</f>
        <v>50</v>
      </c>
      <c r="L15" s="2">
        <v>24</v>
      </c>
      <c r="M15" s="14">
        <f>L15/M13*50</f>
        <v>50</v>
      </c>
      <c r="N15" s="17">
        <v>15</v>
      </c>
      <c r="O15" s="14">
        <f>N15/25*50</f>
        <v>30</v>
      </c>
      <c r="P15" s="42">
        <v>500000</v>
      </c>
      <c r="Q15" s="14">
        <f>P15/Q13*50</f>
        <v>20.833333333333336</v>
      </c>
      <c r="R15" s="18">
        <f aca="true" t="shared" si="3" ref="R15:R34">C15+D15+F15+G15+I15+K15+M15+O15+Q15</f>
        <v>664.0510018214936</v>
      </c>
    </row>
    <row r="16" spans="1:18" ht="15.75">
      <c r="A16" s="13">
        <v>2</v>
      </c>
      <c r="B16" s="12">
        <v>60</v>
      </c>
      <c r="C16" s="14">
        <f t="shared" si="0"/>
        <v>300</v>
      </c>
      <c r="D16" s="14">
        <f t="shared" si="1"/>
        <v>80.93333333333334</v>
      </c>
      <c r="E16" s="10">
        <v>1500000</v>
      </c>
      <c r="F16" s="14">
        <f>E16/F13*100</f>
        <v>33.33333333333333</v>
      </c>
      <c r="G16" s="8">
        <v>0</v>
      </c>
      <c r="H16" s="2">
        <v>16</v>
      </c>
      <c r="I16" s="19">
        <f t="shared" si="2"/>
        <v>33.33333333333333</v>
      </c>
      <c r="J16" s="10">
        <v>240000</v>
      </c>
      <c r="K16" s="14">
        <f aca="true" t="shared" si="4" ref="K16:K34">(J16-60000)/180000*50</f>
        <v>50</v>
      </c>
      <c r="L16" s="2">
        <v>20</v>
      </c>
      <c r="M16" s="14">
        <f>L16/M13*50</f>
        <v>41.66666666666667</v>
      </c>
      <c r="N16" s="17">
        <v>7</v>
      </c>
      <c r="O16" s="14">
        <f aca="true" t="shared" si="5" ref="O16:O34">N16/25*50</f>
        <v>14.000000000000002</v>
      </c>
      <c r="P16" s="42">
        <v>1000000</v>
      </c>
      <c r="Q16" s="14">
        <f>P16/Q13*50</f>
        <v>41.66666666666667</v>
      </c>
      <c r="R16" s="18">
        <f t="shared" si="3"/>
        <v>594.9333333333333</v>
      </c>
    </row>
    <row r="17" spans="1:18" ht="15.75">
      <c r="A17" s="13">
        <v>3</v>
      </c>
      <c r="B17" s="12">
        <v>58</v>
      </c>
      <c r="C17" s="14">
        <f t="shared" si="0"/>
        <v>290</v>
      </c>
      <c r="D17" s="14">
        <f t="shared" si="1"/>
        <v>83.72413793103448</v>
      </c>
      <c r="E17" s="10">
        <v>2500000</v>
      </c>
      <c r="F17" s="14">
        <f>E17/F13*100</f>
        <v>55.55555555555556</v>
      </c>
      <c r="G17" s="8">
        <v>0</v>
      </c>
      <c r="H17" s="2">
        <v>17</v>
      </c>
      <c r="I17" s="19">
        <f t="shared" si="2"/>
        <v>29.166666666666668</v>
      </c>
      <c r="J17" s="10">
        <v>240000</v>
      </c>
      <c r="K17" s="14">
        <f t="shared" si="4"/>
        <v>50</v>
      </c>
      <c r="L17" s="2">
        <v>18</v>
      </c>
      <c r="M17" s="14">
        <f>L17/M13*50</f>
        <v>37.5</v>
      </c>
      <c r="N17" s="17">
        <v>15</v>
      </c>
      <c r="O17" s="14">
        <f t="shared" si="5"/>
        <v>30</v>
      </c>
      <c r="P17" s="42">
        <v>1200000</v>
      </c>
      <c r="Q17" s="14">
        <f>P17/Q13*50</f>
        <v>50</v>
      </c>
      <c r="R17" s="18">
        <f t="shared" si="3"/>
        <v>625.9463601532567</v>
      </c>
    </row>
    <row r="18" spans="1:18" ht="15.75">
      <c r="A18" s="13">
        <v>4</v>
      </c>
      <c r="B18" s="12">
        <v>57</v>
      </c>
      <c r="C18" s="14">
        <f t="shared" si="0"/>
        <v>285</v>
      </c>
      <c r="D18" s="14">
        <f t="shared" si="1"/>
        <v>85.19298245614036</v>
      </c>
      <c r="E18" s="10">
        <v>2500000</v>
      </c>
      <c r="F18" s="14">
        <f>E18/F13*100</f>
        <v>55.55555555555556</v>
      </c>
      <c r="G18" s="8">
        <v>50</v>
      </c>
      <c r="H18" s="2">
        <v>16</v>
      </c>
      <c r="I18" s="19">
        <f t="shared" si="2"/>
        <v>33.33333333333333</v>
      </c>
      <c r="J18" s="10">
        <v>200000</v>
      </c>
      <c r="K18" s="14">
        <f t="shared" si="4"/>
        <v>38.88888888888889</v>
      </c>
      <c r="L18" s="2">
        <v>15</v>
      </c>
      <c r="M18" s="14">
        <f>L18/M13*50</f>
        <v>31.25</v>
      </c>
      <c r="N18" s="17">
        <v>20</v>
      </c>
      <c r="O18" s="14">
        <f t="shared" si="5"/>
        <v>40</v>
      </c>
      <c r="P18" s="42">
        <v>250000</v>
      </c>
      <c r="Q18" s="14">
        <f>P18/Q13*50</f>
        <v>10.416666666666668</v>
      </c>
      <c r="R18" s="18">
        <f t="shared" si="3"/>
        <v>629.6374269005847</v>
      </c>
    </row>
    <row r="19" spans="1:18" ht="15.75">
      <c r="A19" s="13">
        <v>5</v>
      </c>
      <c r="B19" s="12">
        <v>56</v>
      </c>
      <c r="C19" s="14">
        <f t="shared" si="0"/>
        <v>280</v>
      </c>
      <c r="D19" s="14">
        <f t="shared" si="1"/>
        <v>86.71428571428572</v>
      </c>
      <c r="E19" s="10">
        <v>4500000</v>
      </c>
      <c r="F19" s="14">
        <f>E19/F13*100</f>
        <v>100</v>
      </c>
      <c r="G19" s="8">
        <v>0</v>
      </c>
      <c r="H19" s="2">
        <v>17</v>
      </c>
      <c r="I19" s="19">
        <f t="shared" si="2"/>
        <v>29.166666666666668</v>
      </c>
      <c r="J19" s="10">
        <v>190000</v>
      </c>
      <c r="K19" s="14">
        <f t="shared" si="4"/>
        <v>36.11111111111111</v>
      </c>
      <c r="L19" s="2">
        <v>10</v>
      </c>
      <c r="M19" s="14">
        <f>L19/M13*50</f>
        <v>20.833333333333336</v>
      </c>
      <c r="N19" s="17">
        <v>5</v>
      </c>
      <c r="O19" s="14">
        <f t="shared" si="5"/>
        <v>10</v>
      </c>
      <c r="P19" s="42">
        <v>500000</v>
      </c>
      <c r="Q19" s="14">
        <f>P19/Q13*50</f>
        <v>20.833333333333336</v>
      </c>
      <c r="R19" s="18">
        <f t="shared" si="3"/>
        <v>583.6587301587302</v>
      </c>
    </row>
    <row r="20" spans="1:18" ht="15.75">
      <c r="A20" s="13">
        <v>6</v>
      </c>
      <c r="B20" s="12">
        <v>54</v>
      </c>
      <c r="C20" s="14">
        <f t="shared" si="0"/>
        <v>270</v>
      </c>
      <c r="D20" s="14">
        <f t="shared" si="1"/>
        <v>89.92592592592594</v>
      </c>
      <c r="E20" s="10">
        <v>3500000</v>
      </c>
      <c r="F20" s="14">
        <f>E20/F13*100</f>
        <v>77.77777777777779</v>
      </c>
      <c r="G20" s="8">
        <v>0</v>
      </c>
      <c r="H20" s="2">
        <v>15</v>
      </c>
      <c r="I20" s="19">
        <f t="shared" si="2"/>
        <v>37.5</v>
      </c>
      <c r="J20" s="10">
        <v>220000</v>
      </c>
      <c r="K20" s="14">
        <f t="shared" si="4"/>
        <v>44.44444444444444</v>
      </c>
      <c r="L20" s="2">
        <v>8</v>
      </c>
      <c r="M20" s="14">
        <f>L20/M13*50</f>
        <v>16.666666666666664</v>
      </c>
      <c r="N20" s="17">
        <v>25</v>
      </c>
      <c r="O20" s="14">
        <f t="shared" si="5"/>
        <v>50</v>
      </c>
      <c r="P20" s="42">
        <v>1200000</v>
      </c>
      <c r="Q20" s="14">
        <f>P20/Q13*50</f>
        <v>50</v>
      </c>
      <c r="R20" s="18">
        <f t="shared" si="3"/>
        <v>636.3148148148148</v>
      </c>
    </row>
    <row r="21" spans="1:18" ht="15.75">
      <c r="A21" s="13">
        <v>7</v>
      </c>
      <c r="B21" s="22">
        <v>53</v>
      </c>
      <c r="C21" s="14">
        <f t="shared" si="0"/>
        <v>265</v>
      </c>
      <c r="D21" s="14">
        <f t="shared" si="1"/>
        <v>91.62264150943396</v>
      </c>
      <c r="E21" s="10">
        <v>2800000</v>
      </c>
      <c r="F21" s="14">
        <f>E21/F13*100</f>
        <v>62.22222222222222</v>
      </c>
      <c r="G21" s="8">
        <v>50</v>
      </c>
      <c r="H21" s="2">
        <v>16</v>
      </c>
      <c r="I21" s="19">
        <f t="shared" si="2"/>
        <v>33.33333333333333</v>
      </c>
      <c r="J21" s="10">
        <v>180000</v>
      </c>
      <c r="K21" s="14">
        <f t="shared" si="4"/>
        <v>33.33333333333333</v>
      </c>
      <c r="L21" s="2">
        <v>20</v>
      </c>
      <c r="M21" s="14">
        <f>L21/M13*50</f>
        <v>41.66666666666667</v>
      </c>
      <c r="N21" s="17">
        <v>18</v>
      </c>
      <c r="O21" s="14">
        <f t="shared" si="5"/>
        <v>36</v>
      </c>
      <c r="P21" s="42">
        <v>1100000</v>
      </c>
      <c r="Q21" s="14">
        <f>P21/Q13*50</f>
        <v>45.83333333333333</v>
      </c>
      <c r="R21" s="18">
        <f t="shared" si="3"/>
        <v>659.0115303983229</v>
      </c>
    </row>
    <row r="22" spans="1:18" ht="15.75">
      <c r="A22" s="13">
        <v>8</v>
      </c>
      <c r="B22" s="12">
        <v>52</v>
      </c>
      <c r="C22" s="14">
        <f t="shared" si="0"/>
        <v>260</v>
      </c>
      <c r="D22" s="14">
        <f t="shared" si="1"/>
        <v>93.38461538461539</v>
      </c>
      <c r="E22" s="10">
        <v>1950000</v>
      </c>
      <c r="F22" s="14">
        <f>E22/F13*100</f>
        <v>43.333333333333336</v>
      </c>
      <c r="G22" s="8">
        <v>0</v>
      </c>
      <c r="H22" s="2">
        <v>18</v>
      </c>
      <c r="I22" s="19">
        <f t="shared" si="2"/>
        <v>25</v>
      </c>
      <c r="J22" s="10">
        <v>100000</v>
      </c>
      <c r="K22" s="14">
        <f t="shared" si="4"/>
        <v>11.11111111111111</v>
      </c>
      <c r="L22" s="2">
        <v>20</v>
      </c>
      <c r="M22" s="14">
        <f>L22/M13*50</f>
        <v>41.66666666666667</v>
      </c>
      <c r="N22" s="17">
        <v>12</v>
      </c>
      <c r="O22" s="14">
        <f t="shared" si="5"/>
        <v>24</v>
      </c>
      <c r="P22" s="42">
        <v>1100000</v>
      </c>
      <c r="Q22" s="14">
        <f>P22/Q13*50</f>
        <v>45.83333333333333</v>
      </c>
      <c r="R22" s="18">
        <f t="shared" si="3"/>
        <v>544.3290598290598</v>
      </c>
    </row>
    <row r="23" spans="1:18" ht="15.75">
      <c r="A23" s="13">
        <v>9</v>
      </c>
      <c r="B23" s="12">
        <v>51</v>
      </c>
      <c r="C23" s="14">
        <f t="shared" si="0"/>
        <v>255</v>
      </c>
      <c r="D23" s="14">
        <f t="shared" si="1"/>
        <v>95.2156862745098</v>
      </c>
      <c r="E23" s="10">
        <v>3500000</v>
      </c>
      <c r="F23" s="14">
        <f>E23/F13*100</f>
        <v>77.77777777777779</v>
      </c>
      <c r="G23" s="8">
        <v>50</v>
      </c>
      <c r="H23" s="2">
        <v>14</v>
      </c>
      <c r="I23" s="19">
        <f t="shared" si="2"/>
        <v>41.66666666666667</v>
      </c>
      <c r="J23" s="10">
        <v>200000</v>
      </c>
      <c r="K23" s="14">
        <f t="shared" si="4"/>
        <v>38.88888888888889</v>
      </c>
      <c r="L23" s="2">
        <v>20</v>
      </c>
      <c r="M23" s="14">
        <f>L23/M13*50</f>
        <v>41.66666666666667</v>
      </c>
      <c r="N23" s="17">
        <v>18</v>
      </c>
      <c r="O23" s="14">
        <f t="shared" si="5"/>
        <v>36</v>
      </c>
      <c r="P23" s="42">
        <v>850000</v>
      </c>
      <c r="Q23" s="14">
        <f>P23/Q13*50</f>
        <v>35.41666666666667</v>
      </c>
      <c r="R23" s="18">
        <f t="shared" si="3"/>
        <v>671.6323529411765</v>
      </c>
    </row>
    <row r="24" spans="1:18" ht="15.75">
      <c r="A24" s="13">
        <v>10</v>
      </c>
      <c r="B24" s="22">
        <v>49</v>
      </c>
      <c r="C24" s="14">
        <f t="shared" si="0"/>
        <v>245</v>
      </c>
      <c r="D24" s="14">
        <f t="shared" si="1"/>
        <v>99.10204081632654</v>
      </c>
      <c r="E24" s="10">
        <v>1500000</v>
      </c>
      <c r="F24" s="14">
        <f>E24/F13*100</f>
        <v>33.33333333333333</v>
      </c>
      <c r="G24" s="8">
        <v>0</v>
      </c>
      <c r="H24" s="2">
        <v>15</v>
      </c>
      <c r="I24" s="19">
        <f t="shared" si="2"/>
        <v>37.5</v>
      </c>
      <c r="J24" s="10">
        <v>240000</v>
      </c>
      <c r="K24" s="14">
        <f t="shared" si="4"/>
        <v>50</v>
      </c>
      <c r="L24" s="2">
        <v>15</v>
      </c>
      <c r="M24" s="14">
        <f>L24/M13*50</f>
        <v>31.25</v>
      </c>
      <c r="N24" s="17">
        <v>18</v>
      </c>
      <c r="O24" s="14">
        <f t="shared" si="5"/>
        <v>36</v>
      </c>
      <c r="P24" s="42">
        <v>750000</v>
      </c>
      <c r="Q24" s="14">
        <f>P24/Q13*50</f>
        <v>31.25</v>
      </c>
      <c r="R24" s="18">
        <f t="shared" si="3"/>
        <v>563.4353741496598</v>
      </c>
    </row>
    <row r="25" spans="1:18" ht="15.75">
      <c r="A25" s="13">
        <v>11</v>
      </c>
      <c r="B25" s="12">
        <v>47</v>
      </c>
      <c r="C25" s="14">
        <f t="shared" si="0"/>
        <v>235</v>
      </c>
      <c r="D25" s="14">
        <f aca="true" t="shared" si="6" ref="D25:D34">B25/48.56*100</f>
        <v>96.78747940691927</v>
      </c>
      <c r="E25" s="10">
        <v>3500000</v>
      </c>
      <c r="F25" s="14">
        <f>E25/F13*100</f>
        <v>77.77777777777779</v>
      </c>
      <c r="G25" s="8">
        <v>50</v>
      </c>
      <c r="H25" s="2">
        <v>16</v>
      </c>
      <c r="I25" s="19">
        <f t="shared" si="2"/>
        <v>33.33333333333333</v>
      </c>
      <c r="J25" s="10">
        <v>200000</v>
      </c>
      <c r="K25" s="14">
        <f t="shared" si="4"/>
        <v>38.88888888888889</v>
      </c>
      <c r="L25" s="2">
        <v>16</v>
      </c>
      <c r="M25" s="14">
        <f>L25/M13*50</f>
        <v>33.33333333333333</v>
      </c>
      <c r="N25" s="17">
        <v>23</v>
      </c>
      <c r="O25" s="14">
        <f t="shared" si="5"/>
        <v>46</v>
      </c>
      <c r="P25" s="42">
        <v>250000</v>
      </c>
      <c r="Q25" s="14">
        <f>P25/Q13*50</f>
        <v>10.416666666666668</v>
      </c>
      <c r="R25" s="18">
        <f t="shared" si="3"/>
        <v>621.5374794069193</v>
      </c>
    </row>
    <row r="26" spans="1:18" ht="15.75">
      <c r="A26" s="13">
        <v>12</v>
      </c>
      <c r="B26" s="12">
        <v>46</v>
      </c>
      <c r="C26" s="14">
        <f t="shared" si="0"/>
        <v>230</v>
      </c>
      <c r="D26" s="14">
        <f t="shared" si="6"/>
        <v>94.72817133443162</v>
      </c>
      <c r="E26" s="10">
        <v>4000000</v>
      </c>
      <c r="F26" s="14">
        <f>E26/F13*100</f>
        <v>88.88888888888889</v>
      </c>
      <c r="G26" s="8">
        <v>0</v>
      </c>
      <c r="H26" s="2">
        <v>15</v>
      </c>
      <c r="I26" s="19">
        <f t="shared" si="2"/>
        <v>37.5</v>
      </c>
      <c r="J26" s="10">
        <v>150000</v>
      </c>
      <c r="K26" s="14">
        <f t="shared" si="4"/>
        <v>25</v>
      </c>
      <c r="L26" s="2">
        <v>13</v>
      </c>
      <c r="M26" s="14">
        <f>L26/M13*50</f>
        <v>27.083333333333332</v>
      </c>
      <c r="N26" s="17">
        <v>6</v>
      </c>
      <c r="O26" s="14">
        <f t="shared" si="5"/>
        <v>12</v>
      </c>
      <c r="P26" s="42">
        <v>650000</v>
      </c>
      <c r="Q26" s="14">
        <f>P26/Q13*50</f>
        <v>27.083333333333332</v>
      </c>
      <c r="R26" s="18">
        <f t="shared" si="3"/>
        <v>542.2837268899872</v>
      </c>
    </row>
    <row r="27" spans="1:18" ht="15.75">
      <c r="A27" s="13">
        <v>13</v>
      </c>
      <c r="B27" s="12">
        <v>45</v>
      </c>
      <c r="C27" s="14">
        <f t="shared" si="0"/>
        <v>225</v>
      </c>
      <c r="D27" s="14">
        <f t="shared" si="6"/>
        <v>92.66886326194398</v>
      </c>
      <c r="E27" s="10">
        <v>4000000</v>
      </c>
      <c r="F27" s="14">
        <f>E27/F13*100</f>
        <v>88.88888888888889</v>
      </c>
      <c r="G27" s="8">
        <v>50</v>
      </c>
      <c r="H27" s="2">
        <v>16</v>
      </c>
      <c r="I27" s="19">
        <f t="shared" si="2"/>
        <v>33.33333333333333</v>
      </c>
      <c r="J27" s="10">
        <v>240000</v>
      </c>
      <c r="K27" s="14">
        <f t="shared" si="4"/>
        <v>50</v>
      </c>
      <c r="L27" s="2">
        <v>24</v>
      </c>
      <c r="M27" s="14">
        <f>L27/M13*50</f>
        <v>50</v>
      </c>
      <c r="N27" s="17">
        <v>23</v>
      </c>
      <c r="O27" s="14">
        <f t="shared" si="5"/>
        <v>46</v>
      </c>
      <c r="P27" s="42">
        <v>1200000</v>
      </c>
      <c r="Q27" s="14">
        <f>P27/Q13*50</f>
        <v>50</v>
      </c>
      <c r="R27" s="18">
        <f t="shared" si="3"/>
        <v>685.8910854841663</v>
      </c>
    </row>
    <row r="28" spans="1:18" ht="15.75">
      <c r="A28" s="13">
        <v>14</v>
      </c>
      <c r="B28" s="12">
        <v>44</v>
      </c>
      <c r="C28" s="14">
        <f t="shared" si="0"/>
        <v>220</v>
      </c>
      <c r="D28" s="14">
        <f t="shared" si="6"/>
        <v>90.60955518945633</v>
      </c>
      <c r="E28" s="10">
        <v>1500000</v>
      </c>
      <c r="F28" s="14">
        <f>E28/F13*100</f>
        <v>33.33333333333333</v>
      </c>
      <c r="G28" s="8">
        <v>0</v>
      </c>
      <c r="H28" s="2">
        <v>18</v>
      </c>
      <c r="I28" s="19">
        <f t="shared" si="2"/>
        <v>25</v>
      </c>
      <c r="J28" s="10">
        <v>200000</v>
      </c>
      <c r="K28" s="14">
        <f t="shared" si="4"/>
        <v>38.88888888888889</v>
      </c>
      <c r="L28" s="2">
        <v>14</v>
      </c>
      <c r="M28" s="14">
        <f>L28/M13*50</f>
        <v>29.166666666666668</v>
      </c>
      <c r="N28" s="17">
        <v>5</v>
      </c>
      <c r="O28" s="14">
        <f t="shared" si="5"/>
        <v>10</v>
      </c>
      <c r="P28" s="42">
        <v>1000000</v>
      </c>
      <c r="Q28" s="14">
        <f>P28/Q13*50</f>
        <v>41.66666666666667</v>
      </c>
      <c r="R28" s="18">
        <f t="shared" si="3"/>
        <v>488.66511074501193</v>
      </c>
    </row>
    <row r="29" spans="1:18" ht="15.75">
      <c r="A29" s="13">
        <v>15</v>
      </c>
      <c r="B29" s="12">
        <v>43</v>
      </c>
      <c r="C29" s="14">
        <f t="shared" si="0"/>
        <v>215</v>
      </c>
      <c r="D29" s="14">
        <f t="shared" si="6"/>
        <v>88.55024711696869</v>
      </c>
      <c r="E29" s="10">
        <v>4500000</v>
      </c>
      <c r="F29" s="14">
        <f>E29/F13*100</f>
        <v>100</v>
      </c>
      <c r="G29" s="8">
        <v>50</v>
      </c>
      <c r="H29" s="2">
        <v>16</v>
      </c>
      <c r="I29" s="19">
        <f t="shared" si="2"/>
        <v>33.33333333333333</v>
      </c>
      <c r="J29" s="10">
        <v>240000</v>
      </c>
      <c r="K29" s="14">
        <f t="shared" si="4"/>
        <v>50</v>
      </c>
      <c r="L29" s="2">
        <v>24</v>
      </c>
      <c r="M29" s="14">
        <f>L29/M13*50</f>
        <v>50</v>
      </c>
      <c r="N29" s="17">
        <v>25</v>
      </c>
      <c r="O29" s="14">
        <f t="shared" si="5"/>
        <v>50</v>
      </c>
      <c r="P29" s="42">
        <v>1200000</v>
      </c>
      <c r="Q29" s="14">
        <f>P29/Q13*50</f>
        <v>50</v>
      </c>
      <c r="R29" s="41">
        <f t="shared" si="3"/>
        <v>686.883580450302</v>
      </c>
    </row>
    <row r="30" spans="1:18" ht="15.75">
      <c r="A30" s="13">
        <v>16</v>
      </c>
      <c r="B30" s="12">
        <v>42</v>
      </c>
      <c r="C30" s="14">
        <f t="shared" si="0"/>
        <v>210</v>
      </c>
      <c r="D30" s="14">
        <f t="shared" si="6"/>
        <v>86.49093904448105</v>
      </c>
      <c r="E30" s="10">
        <v>2500000</v>
      </c>
      <c r="F30" s="14">
        <f>E30/F13*100</f>
        <v>55.55555555555556</v>
      </c>
      <c r="G30" s="8">
        <v>50</v>
      </c>
      <c r="H30" s="2">
        <v>16</v>
      </c>
      <c r="I30" s="19">
        <f t="shared" si="2"/>
        <v>33.33333333333333</v>
      </c>
      <c r="J30" s="10">
        <v>240000</v>
      </c>
      <c r="K30" s="14">
        <f t="shared" si="4"/>
        <v>50</v>
      </c>
      <c r="L30" s="2">
        <v>17</v>
      </c>
      <c r="M30" s="14">
        <f>L30/M13*50</f>
        <v>35.41666666666667</v>
      </c>
      <c r="N30" s="17">
        <v>7</v>
      </c>
      <c r="O30" s="14">
        <f t="shared" si="5"/>
        <v>14.000000000000002</v>
      </c>
      <c r="P30" s="42">
        <v>900000</v>
      </c>
      <c r="Q30" s="14">
        <f>P30/Q13*50</f>
        <v>37.5</v>
      </c>
      <c r="R30" s="18">
        <f t="shared" si="3"/>
        <v>572.2964946000366</v>
      </c>
    </row>
    <row r="31" spans="1:18" ht="15.75">
      <c r="A31" s="13">
        <v>17</v>
      </c>
      <c r="B31" s="12">
        <v>41</v>
      </c>
      <c r="C31" s="14">
        <f t="shared" si="0"/>
        <v>205</v>
      </c>
      <c r="D31" s="14">
        <f t="shared" si="6"/>
        <v>84.43163097199341</v>
      </c>
      <c r="E31" s="10">
        <v>1500000</v>
      </c>
      <c r="F31" s="14">
        <f>E31/F13*100</f>
        <v>33.33333333333333</v>
      </c>
      <c r="G31" s="8">
        <v>0</v>
      </c>
      <c r="H31" s="2">
        <v>19</v>
      </c>
      <c r="I31" s="19">
        <f t="shared" si="2"/>
        <v>20.833333333333336</v>
      </c>
      <c r="J31" s="10">
        <v>150000</v>
      </c>
      <c r="K31" s="14">
        <f t="shared" si="4"/>
        <v>25</v>
      </c>
      <c r="L31" s="2">
        <v>15</v>
      </c>
      <c r="M31" s="14">
        <f>L31/M13*50</f>
        <v>31.25</v>
      </c>
      <c r="N31" s="17">
        <v>6</v>
      </c>
      <c r="O31" s="14">
        <f t="shared" si="5"/>
        <v>12</v>
      </c>
      <c r="P31" s="42">
        <v>750000</v>
      </c>
      <c r="Q31" s="14">
        <f>P31/Q13*50</f>
        <v>31.25</v>
      </c>
      <c r="R31" s="18">
        <f t="shared" si="3"/>
        <v>443.09829763866003</v>
      </c>
    </row>
    <row r="32" spans="1:18" ht="15.75">
      <c r="A32" s="13">
        <v>18</v>
      </c>
      <c r="B32" s="12">
        <v>39</v>
      </c>
      <c r="C32" s="14">
        <f t="shared" si="0"/>
        <v>195</v>
      </c>
      <c r="D32" s="14">
        <f t="shared" si="6"/>
        <v>80.31301482701811</v>
      </c>
      <c r="E32" s="10">
        <v>3000000</v>
      </c>
      <c r="F32" s="14">
        <f>E32/F13*100</f>
        <v>66.66666666666666</v>
      </c>
      <c r="G32" s="8">
        <v>50</v>
      </c>
      <c r="H32" s="2">
        <v>17</v>
      </c>
      <c r="I32" s="19">
        <f t="shared" si="2"/>
        <v>29.166666666666668</v>
      </c>
      <c r="J32" s="10">
        <v>100000</v>
      </c>
      <c r="K32" s="14">
        <f t="shared" si="4"/>
        <v>11.11111111111111</v>
      </c>
      <c r="L32" s="2">
        <v>14</v>
      </c>
      <c r="M32" s="14">
        <f>L32/M13*50</f>
        <v>29.166666666666668</v>
      </c>
      <c r="N32" s="17">
        <v>4</v>
      </c>
      <c r="O32" s="14">
        <f t="shared" si="5"/>
        <v>8</v>
      </c>
      <c r="P32" s="42">
        <v>650000</v>
      </c>
      <c r="Q32" s="14">
        <f>P32/Q13*50</f>
        <v>27.083333333333332</v>
      </c>
      <c r="R32" s="18">
        <f t="shared" si="3"/>
        <v>496.50745927146255</v>
      </c>
    </row>
    <row r="33" spans="1:18" ht="15.75">
      <c r="A33" s="13">
        <v>19</v>
      </c>
      <c r="B33" s="12">
        <v>38</v>
      </c>
      <c r="C33" s="14">
        <f t="shared" si="0"/>
        <v>190</v>
      </c>
      <c r="D33" s="14">
        <f t="shared" si="6"/>
        <v>78.25370675453047</v>
      </c>
      <c r="E33" s="10">
        <v>4000000</v>
      </c>
      <c r="F33" s="14">
        <f>E33/F13*100</f>
        <v>88.88888888888889</v>
      </c>
      <c r="G33" s="8">
        <v>50</v>
      </c>
      <c r="H33" s="2">
        <v>15</v>
      </c>
      <c r="I33" s="19">
        <f t="shared" si="2"/>
        <v>37.5</v>
      </c>
      <c r="J33" s="10">
        <v>60000</v>
      </c>
      <c r="K33" s="14">
        <f t="shared" si="4"/>
        <v>0</v>
      </c>
      <c r="L33" s="2">
        <v>18</v>
      </c>
      <c r="M33" s="14">
        <f>L33/M13*50</f>
        <v>37.5</v>
      </c>
      <c r="N33" s="17">
        <v>3</v>
      </c>
      <c r="O33" s="14">
        <f t="shared" si="5"/>
        <v>6</v>
      </c>
      <c r="P33" s="42">
        <v>1100000</v>
      </c>
      <c r="Q33" s="14">
        <f>P33/Q13*50</f>
        <v>45.83333333333333</v>
      </c>
      <c r="R33" s="18">
        <f t="shared" si="3"/>
        <v>533.9759289767527</v>
      </c>
    </row>
    <row r="34" spans="1:18" ht="15.75">
      <c r="A34" s="13">
        <v>20</v>
      </c>
      <c r="B34" s="12">
        <v>37</v>
      </c>
      <c r="C34" s="14">
        <f t="shared" si="0"/>
        <v>185</v>
      </c>
      <c r="D34" s="14">
        <f t="shared" si="6"/>
        <v>76.19439868204283</v>
      </c>
      <c r="E34" s="10">
        <v>4500000</v>
      </c>
      <c r="F34" s="14">
        <f>E34/F13*100</f>
        <v>100</v>
      </c>
      <c r="G34" s="8">
        <v>0</v>
      </c>
      <c r="H34" s="2">
        <v>20</v>
      </c>
      <c r="I34" s="19">
        <f>(24-H34)/12*50</f>
        <v>16.666666666666664</v>
      </c>
      <c r="J34" s="10">
        <v>60000</v>
      </c>
      <c r="K34" s="14">
        <f t="shared" si="4"/>
        <v>0</v>
      </c>
      <c r="L34" s="2">
        <v>16</v>
      </c>
      <c r="M34" s="14">
        <f>L34/M13*50</f>
        <v>33.33333333333333</v>
      </c>
      <c r="N34" s="17">
        <v>10</v>
      </c>
      <c r="O34" s="14">
        <f t="shared" si="5"/>
        <v>20</v>
      </c>
      <c r="P34" s="42">
        <v>550000</v>
      </c>
      <c r="Q34" s="14">
        <f>P34/Q13*50</f>
        <v>22.916666666666664</v>
      </c>
      <c r="R34" s="18">
        <f t="shared" si="3"/>
        <v>454.11106534870953</v>
      </c>
    </row>
    <row r="36" ht="13.5" thickBot="1"/>
    <row r="37" spans="1:14" ht="12.75">
      <c r="A37" s="26"/>
      <c r="B37" s="27"/>
      <c r="C37" s="27"/>
      <c r="D37" s="28" t="s">
        <v>0</v>
      </c>
      <c r="E37" s="27"/>
      <c r="F37" s="27"/>
      <c r="G37" s="29"/>
      <c r="K37" s="35" t="s">
        <v>33</v>
      </c>
      <c r="L37" s="46"/>
      <c r="M37" s="46"/>
      <c r="N37" s="47"/>
    </row>
    <row r="38" spans="1:14" ht="13.5" thickBot="1">
      <c r="A38" s="62" t="s">
        <v>4</v>
      </c>
      <c r="B38" s="63"/>
      <c r="C38" s="31">
        <f>SUM(B15:B34)</f>
        <v>973</v>
      </c>
      <c r="D38" s="43">
        <f>C38/C39</f>
        <v>48.65</v>
      </c>
      <c r="E38" s="20"/>
      <c r="F38" s="20"/>
      <c r="G38" s="32"/>
      <c r="K38" s="36" t="s">
        <v>42</v>
      </c>
      <c r="L38" s="48"/>
      <c r="M38" s="48"/>
      <c r="N38" s="49"/>
    </row>
    <row r="39" spans="1:7" ht="12.75">
      <c r="A39" s="30" t="s">
        <v>5</v>
      </c>
      <c r="B39" s="20"/>
      <c r="C39" s="33">
        <v>20</v>
      </c>
      <c r="D39" s="43"/>
      <c r="E39" s="20"/>
      <c r="F39" s="20"/>
      <c r="G39" s="32"/>
    </row>
    <row r="40" spans="1:7" ht="12.75">
      <c r="A40" s="30"/>
      <c r="B40" s="20"/>
      <c r="C40" s="20" t="s">
        <v>15</v>
      </c>
      <c r="D40" s="20"/>
      <c r="E40" s="20"/>
      <c r="F40" s="20"/>
      <c r="G40" s="32"/>
    </row>
    <row r="41" spans="1:7" ht="12.75">
      <c r="A41" s="30"/>
      <c r="B41" s="20"/>
      <c r="C41" s="20" t="s">
        <v>1</v>
      </c>
      <c r="D41" s="20"/>
      <c r="E41" s="20">
        <f>D38-10</f>
        <v>38.65</v>
      </c>
      <c r="F41" s="33" t="s">
        <v>2</v>
      </c>
      <c r="G41" s="32">
        <f>D38+10</f>
        <v>58.65</v>
      </c>
    </row>
    <row r="42" spans="1:7" ht="12.75">
      <c r="A42" s="30"/>
      <c r="B42" s="20"/>
      <c r="C42" s="20"/>
      <c r="D42" s="21" t="s">
        <v>3</v>
      </c>
      <c r="E42" s="20"/>
      <c r="F42" s="20"/>
      <c r="G42" s="32"/>
    </row>
    <row r="43" spans="1:9" ht="12.75">
      <c r="A43" s="30" t="s">
        <v>4</v>
      </c>
      <c r="B43" s="20"/>
      <c r="C43" s="20">
        <f>SUM(B17:B32)</f>
        <v>777</v>
      </c>
      <c r="D43" s="64">
        <f>C43/C44</f>
        <v>48.5625</v>
      </c>
      <c r="E43" s="20"/>
      <c r="F43" s="20"/>
      <c r="G43" s="32"/>
      <c r="I43" s="25"/>
    </row>
    <row r="44" spans="1:7" ht="13.5" thickBot="1">
      <c r="A44" s="34" t="s">
        <v>5</v>
      </c>
      <c r="B44" s="37"/>
      <c r="C44" s="37">
        <v>16</v>
      </c>
      <c r="D44" s="65"/>
      <c r="E44" s="37"/>
      <c r="F44" s="37"/>
      <c r="G44" s="38"/>
    </row>
  </sheetData>
  <mergeCells count="17">
    <mergeCell ref="A38:B38"/>
    <mergeCell ref="D38:D39"/>
    <mergeCell ref="D43:D44"/>
    <mergeCell ref="L12:M12"/>
    <mergeCell ref="B11:B12"/>
    <mergeCell ref="E11:F11"/>
    <mergeCell ref="H11:I11"/>
    <mergeCell ref="J11:K11"/>
    <mergeCell ref="E12:F12"/>
    <mergeCell ref="H12:I12"/>
    <mergeCell ref="L11:M11"/>
    <mergeCell ref="N11:O11"/>
    <mergeCell ref="P11:Q11"/>
    <mergeCell ref="A11:A12"/>
    <mergeCell ref="J12:K12"/>
    <mergeCell ref="N12:O12"/>
    <mergeCell ref="P12:Q12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P12" sqref="P12:Q12"/>
    </sheetView>
  </sheetViews>
  <sheetFormatPr defaultColWidth="9.140625" defaultRowHeight="12.75"/>
  <cols>
    <col min="1" max="1" width="4.57421875" style="0" customWidth="1"/>
    <col min="3" max="3" width="9.7109375" style="0" customWidth="1"/>
    <col min="4" max="4" width="14.57421875" style="0" customWidth="1"/>
    <col min="5" max="5" width="9.57421875" style="0" customWidth="1"/>
    <col min="6" max="6" width="10.421875" style="0" customWidth="1"/>
    <col min="8" max="8" width="6.28125" style="0" customWidth="1"/>
    <col min="10" max="10" width="8.28125" style="0" customWidth="1"/>
    <col min="12" max="12" width="6.57421875" style="0" customWidth="1"/>
    <col min="16" max="16" width="10.57421875" style="0" bestFit="1" customWidth="1"/>
    <col min="17" max="17" width="10.421875" style="0" customWidth="1"/>
    <col min="18" max="18" width="11.421875" style="0" customWidth="1"/>
  </cols>
  <sheetData>
    <row r="1" spans="2:5" ht="12.75">
      <c r="B1" t="s">
        <v>16</v>
      </c>
      <c r="E1" s="24">
        <v>1200000</v>
      </c>
    </row>
    <row r="2" spans="2:5" ht="12.75">
      <c r="B2" t="s">
        <v>35</v>
      </c>
      <c r="E2" s="24">
        <v>4500000</v>
      </c>
    </row>
    <row r="3" spans="2:5" ht="12.75">
      <c r="B3" t="s">
        <v>18</v>
      </c>
      <c r="E3" t="s">
        <v>21</v>
      </c>
    </row>
    <row r="4" spans="2:5" ht="12.75">
      <c r="B4" t="s">
        <v>20</v>
      </c>
      <c r="E4" t="s">
        <v>32</v>
      </c>
    </row>
    <row r="5" spans="2:5" ht="12.75">
      <c r="B5" t="s">
        <v>22</v>
      </c>
      <c r="E5" s="24">
        <v>60000</v>
      </c>
    </row>
    <row r="6" spans="2:5" ht="12.75">
      <c r="B6" t="s">
        <v>23</v>
      </c>
      <c r="E6" s="24">
        <v>240000</v>
      </c>
    </row>
    <row r="7" spans="2:5" ht="12.75">
      <c r="B7" t="s">
        <v>24</v>
      </c>
      <c r="E7" s="24" t="s">
        <v>32</v>
      </c>
    </row>
    <row r="8" spans="2:7" ht="12.75">
      <c r="B8" t="s">
        <v>26</v>
      </c>
      <c r="E8" s="24"/>
      <c r="G8" t="s">
        <v>27</v>
      </c>
    </row>
    <row r="9" spans="2:5" ht="12.75">
      <c r="B9" t="s">
        <v>28</v>
      </c>
      <c r="E9" s="24">
        <v>1200000</v>
      </c>
    </row>
    <row r="10" ht="12.75">
      <c r="E10" s="24"/>
    </row>
    <row r="11" spans="1:18" ht="15" customHeight="1">
      <c r="A11" s="66" t="s">
        <v>31</v>
      </c>
      <c r="B11" s="68" t="s">
        <v>7</v>
      </c>
      <c r="C11" s="15">
        <v>1</v>
      </c>
      <c r="D11" s="15">
        <v>2</v>
      </c>
      <c r="E11" s="59">
        <v>3</v>
      </c>
      <c r="F11" s="59"/>
      <c r="G11" s="15">
        <v>4</v>
      </c>
      <c r="H11" s="59">
        <v>5</v>
      </c>
      <c r="I11" s="59"/>
      <c r="J11" s="59">
        <v>6</v>
      </c>
      <c r="K11" s="59"/>
      <c r="L11" s="59">
        <v>7</v>
      </c>
      <c r="M11" s="59"/>
      <c r="N11" s="60">
        <v>8</v>
      </c>
      <c r="O11" s="61"/>
      <c r="P11" s="60">
        <v>9</v>
      </c>
      <c r="Q11" s="61"/>
      <c r="R11" s="16"/>
    </row>
    <row r="12" spans="1:18" ht="58.5" customHeight="1">
      <c r="A12" s="67"/>
      <c r="B12" s="68"/>
      <c r="C12" s="1" t="s">
        <v>13</v>
      </c>
      <c r="D12" s="1" t="s">
        <v>11</v>
      </c>
      <c r="E12" s="56" t="s">
        <v>29</v>
      </c>
      <c r="F12" s="56"/>
      <c r="G12" s="1" t="s">
        <v>10</v>
      </c>
      <c r="H12" s="56" t="s">
        <v>14</v>
      </c>
      <c r="I12" s="56"/>
      <c r="J12" s="56" t="s">
        <v>9</v>
      </c>
      <c r="K12" s="56"/>
      <c r="L12" s="56" t="s">
        <v>6</v>
      </c>
      <c r="M12" s="56"/>
      <c r="N12" s="56" t="s">
        <v>12</v>
      </c>
      <c r="O12" s="56"/>
      <c r="P12" s="57" t="s">
        <v>17</v>
      </c>
      <c r="Q12" s="58"/>
      <c r="R12" s="4" t="s">
        <v>8</v>
      </c>
    </row>
    <row r="13" spans="1:18" ht="12.75">
      <c r="A13" s="2"/>
      <c r="B13" s="2"/>
      <c r="C13" s="3"/>
      <c r="D13" s="3"/>
      <c r="E13" s="5"/>
      <c r="F13" s="6">
        <v>4500000</v>
      </c>
      <c r="G13" s="3"/>
      <c r="H13" s="7"/>
      <c r="I13" s="8">
        <v>24</v>
      </c>
      <c r="J13" s="7"/>
      <c r="K13" s="23">
        <v>240000</v>
      </c>
      <c r="L13" s="2"/>
      <c r="M13" s="8">
        <v>24</v>
      </c>
      <c r="N13" s="17"/>
      <c r="O13" s="8">
        <v>25</v>
      </c>
      <c r="P13" s="17"/>
      <c r="Q13" s="6">
        <v>1200000</v>
      </c>
      <c r="R13" s="39"/>
    </row>
    <row r="14" spans="1:18" ht="12.75">
      <c r="A14" s="2"/>
      <c r="B14" s="2"/>
      <c r="C14" s="9"/>
      <c r="D14" s="9"/>
      <c r="E14" s="10"/>
      <c r="F14" s="11"/>
      <c r="G14" s="9"/>
      <c r="H14" s="2"/>
      <c r="I14" s="9"/>
      <c r="J14" s="2"/>
      <c r="K14" s="9"/>
      <c r="L14" s="2"/>
      <c r="M14" s="8"/>
      <c r="N14" s="17"/>
      <c r="O14" s="8"/>
      <c r="P14" s="18"/>
      <c r="Q14" s="8"/>
      <c r="R14" s="40"/>
    </row>
    <row r="15" spans="1:18" ht="15.75">
      <c r="A15" s="13">
        <v>1</v>
      </c>
      <c r="B15" s="12">
        <v>61</v>
      </c>
      <c r="C15" s="14">
        <f aca="true" t="shared" si="0" ref="C15:C34">B15/100*500</f>
        <v>305</v>
      </c>
      <c r="D15" s="14">
        <f aca="true" t="shared" si="1" ref="D15:D24">48.56/B15*100</f>
        <v>79.60655737704919</v>
      </c>
      <c r="E15" s="10">
        <v>1850000</v>
      </c>
      <c r="F15" s="14">
        <f>E15/F13*100</f>
        <v>41.11111111111111</v>
      </c>
      <c r="G15" s="8">
        <v>50</v>
      </c>
      <c r="H15" s="2">
        <v>15</v>
      </c>
      <c r="I15" s="19">
        <f aca="true" t="shared" si="2" ref="I15:I33">(24-H15)/12*50</f>
        <v>37.5</v>
      </c>
      <c r="J15" s="10">
        <v>240000</v>
      </c>
      <c r="K15" s="14">
        <f>(J15-60000)/180000*50</f>
        <v>50</v>
      </c>
      <c r="L15" s="2">
        <v>24</v>
      </c>
      <c r="M15" s="14">
        <f>L15/M13*50</f>
        <v>50</v>
      </c>
      <c r="N15" s="17">
        <v>15</v>
      </c>
      <c r="O15" s="14">
        <f>N15/25*50</f>
        <v>30</v>
      </c>
      <c r="P15" s="42">
        <v>500000</v>
      </c>
      <c r="Q15" s="14">
        <f>P15/Q13*50</f>
        <v>20.833333333333336</v>
      </c>
      <c r="R15" s="18">
        <f aca="true" t="shared" si="3" ref="R15:R34">C15+D15+F15+G15+I15+K15+M15+O15+Q15</f>
        <v>664.0510018214936</v>
      </c>
    </row>
    <row r="16" spans="1:18" ht="15.75">
      <c r="A16" s="13">
        <v>2</v>
      </c>
      <c r="B16" s="12">
        <v>60</v>
      </c>
      <c r="C16" s="14">
        <f t="shared" si="0"/>
        <v>300</v>
      </c>
      <c r="D16" s="14">
        <f t="shared" si="1"/>
        <v>80.93333333333334</v>
      </c>
      <c r="E16" s="10">
        <v>1500000</v>
      </c>
      <c r="F16" s="14">
        <f>E16/F13*100</f>
        <v>33.33333333333333</v>
      </c>
      <c r="G16" s="8">
        <v>0</v>
      </c>
      <c r="H16" s="2">
        <v>16</v>
      </c>
      <c r="I16" s="19">
        <f t="shared" si="2"/>
        <v>33.33333333333333</v>
      </c>
      <c r="J16" s="10">
        <v>240000</v>
      </c>
      <c r="K16" s="14">
        <f aca="true" t="shared" si="4" ref="K16:K34">(J16-60000)/180000*50</f>
        <v>50</v>
      </c>
      <c r="L16" s="2">
        <v>20</v>
      </c>
      <c r="M16" s="14">
        <f>L16/M13*50</f>
        <v>41.66666666666667</v>
      </c>
      <c r="N16" s="17">
        <v>7</v>
      </c>
      <c r="O16" s="14">
        <f aca="true" t="shared" si="5" ref="O16:O34">N16/25*50</f>
        <v>14.000000000000002</v>
      </c>
      <c r="P16" s="42">
        <v>1000000</v>
      </c>
      <c r="Q16" s="14">
        <f>P16/Q13*50</f>
        <v>41.66666666666667</v>
      </c>
      <c r="R16" s="18">
        <f t="shared" si="3"/>
        <v>594.9333333333333</v>
      </c>
    </row>
    <row r="17" spans="1:18" ht="15.75">
      <c r="A17" s="13">
        <v>3</v>
      </c>
      <c r="B17" s="12">
        <v>58</v>
      </c>
      <c r="C17" s="14">
        <f t="shared" si="0"/>
        <v>290</v>
      </c>
      <c r="D17" s="14">
        <f t="shared" si="1"/>
        <v>83.72413793103448</v>
      </c>
      <c r="E17" s="10">
        <v>3500000</v>
      </c>
      <c r="F17" s="14">
        <f>E17/F13*100</f>
        <v>77.77777777777779</v>
      </c>
      <c r="G17" s="8">
        <v>0</v>
      </c>
      <c r="H17" s="2">
        <v>17</v>
      </c>
      <c r="I17" s="19">
        <f t="shared" si="2"/>
        <v>29.166666666666668</v>
      </c>
      <c r="J17" s="10">
        <v>240000</v>
      </c>
      <c r="K17" s="14">
        <f t="shared" si="4"/>
        <v>50</v>
      </c>
      <c r="L17" s="2">
        <v>20</v>
      </c>
      <c r="M17" s="14">
        <f>L17/M13*50</f>
        <v>41.66666666666667</v>
      </c>
      <c r="N17" s="17">
        <v>25</v>
      </c>
      <c r="O17" s="14">
        <f t="shared" si="5"/>
        <v>50</v>
      </c>
      <c r="P17" s="42">
        <v>1200000</v>
      </c>
      <c r="Q17" s="14">
        <f>P17/Q13*50</f>
        <v>50</v>
      </c>
      <c r="R17" s="41">
        <f t="shared" si="3"/>
        <v>672.3352490421456</v>
      </c>
    </row>
    <row r="18" spans="1:18" ht="15.75">
      <c r="A18" s="13">
        <v>4</v>
      </c>
      <c r="B18" s="12">
        <v>57</v>
      </c>
      <c r="C18" s="14">
        <f t="shared" si="0"/>
        <v>285</v>
      </c>
      <c r="D18" s="14">
        <f t="shared" si="1"/>
        <v>85.19298245614036</v>
      </c>
      <c r="E18" s="10">
        <v>2500000</v>
      </c>
      <c r="F18" s="14">
        <f>E18/F13*100</f>
        <v>55.55555555555556</v>
      </c>
      <c r="G18" s="8">
        <v>50</v>
      </c>
      <c r="H18" s="2">
        <v>16</v>
      </c>
      <c r="I18" s="19">
        <f t="shared" si="2"/>
        <v>33.33333333333333</v>
      </c>
      <c r="J18" s="10">
        <v>200000</v>
      </c>
      <c r="K18" s="14">
        <f t="shared" si="4"/>
        <v>38.88888888888889</v>
      </c>
      <c r="L18" s="2">
        <v>15</v>
      </c>
      <c r="M18" s="14">
        <f>L18/M13*50</f>
        <v>31.25</v>
      </c>
      <c r="N18" s="17">
        <v>20</v>
      </c>
      <c r="O18" s="14">
        <f t="shared" si="5"/>
        <v>40</v>
      </c>
      <c r="P18" s="42">
        <v>250000</v>
      </c>
      <c r="Q18" s="14">
        <f>P18/Q13*50</f>
        <v>10.416666666666668</v>
      </c>
      <c r="R18" s="18">
        <f t="shared" si="3"/>
        <v>629.6374269005847</v>
      </c>
    </row>
    <row r="19" spans="1:18" ht="15.75">
      <c r="A19" s="13">
        <v>5</v>
      </c>
      <c r="B19" s="12">
        <v>56</v>
      </c>
      <c r="C19" s="14">
        <f t="shared" si="0"/>
        <v>280</v>
      </c>
      <c r="D19" s="14">
        <f t="shared" si="1"/>
        <v>86.71428571428572</v>
      </c>
      <c r="E19" s="10">
        <v>4500000</v>
      </c>
      <c r="F19" s="14">
        <f>E19/F13*100</f>
        <v>100</v>
      </c>
      <c r="G19" s="8">
        <v>0</v>
      </c>
      <c r="H19" s="2">
        <v>17</v>
      </c>
      <c r="I19" s="19">
        <f t="shared" si="2"/>
        <v>29.166666666666668</v>
      </c>
      <c r="J19" s="10">
        <v>190000</v>
      </c>
      <c r="K19" s="14">
        <f t="shared" si="4"/>
        <v>36.11111111111111</v>
      </c>
      <c r="L19" s="2">
        <v>10</v>
      </c>
      <c r="M19" s="14">
        <f>L19/M13*50</f>
        <v>20.833333333333336</v>
      </c>
      <c r="N19" s="17">
        <v>5</v>
      </c>
      <c r="O19" s="14">
        <f t="shared" si="5"/>
        <v>10</v>
      </c>
      <c r="P19" s="42">
        <v>500000</v>
      </c>
      <c r="Q19" s="14">
        <f>P19/Q13*50</f>
        <v>20.833333333333336</v>
      </c>
      <c r="R19" s="18">
        <f t="shared" si="3"/>
        <v>583.6587301587302</v>
      </c>
    </row>
    <row r="20" spans="1:18" ht="15.75">
      <c r="A20" s="13">
        <v>6</v>
      </c>
      <c r="B20" s="12">
        <v>54</v>
      </c>
      <c r="C20" s="14">
        <f t="shared" si="0"/>
        <v>270</v>
      </c>
      <c r="D20" s="14">
        <f t="shared" si="1"/>
        <v>89.92592592592594</v>
      </c>
      <c r="E20" s="10">
        <v>3500000</v>
      </c>
      <c r="F20" s="14">
        <f>E20/F13*100</f>
        <v>77.77777777777779</v>
      </c>
      <c r="G20" s="8">
        <v>0</v>
      </c>
      <c r="H20" s="2">
        <v>15</v>
      </c>
      <c r="I20" s="19">
        <f t="shared" si="2"/>
        <v>37.5</v>
      </c>
      <c r="J20" s="10">
        <v>220000</v>
      </c>
      <c r="K20" s="14">
        <f t="shared" si="4"/>
        <v>44.44444444444444</v>
      </c>
      <c r="L20" s="2">
        <v>8</v>
      </c>
      <c r="M20" s="14">
        <f>L20/M13*50</f>
        <v>16.666666666666664</v>
      </c>
      <c r="N20" s="17">
        <v>25</v>
      </c>
      <c r="O20" s="14">
        <f t="shared" si="5"/>
        <v>50</v>
      </c>
      <c r="P20" s="42">
        <v>1200000</v>
      </c>
      <c r="Q20" s="14">
        <f>P20/Q13*50</f>
        <v>50</v>
      </c>
      <c r="R20" s="18">
        <f t="shared" si="3"/>
        <v>636.3148148148148</v>
      </c>
    </row>
    <row r="21" spans="1:18" ht="15.75">
      <c r="A21" s="13">
        <v>7</v>
      </c>
      <c r="B21" s="22">
        <v>53</v>
      </c>
      <c r="C21" s="14">
        <f t="shared" si="0"/>
        <v>265</v>
      </c>
      <c r="D21" s="14">
        <f t="shared" si="1"/>
        <v>91.62264150943396</v>
      </c>
      <c r="E21" s="10">
        <v>2800000</v>
      </c>
      <c r="F21" s="14">
        <f>E21/F13*100</f>
        <v>62.22222222222222</v>
      </c>
      <c r="G21" s="8">
        <v>50</v>
      </c>
      <c r="H21" s="2">
        <v>16</v>
      </c>
      <c r="I21" s="19">
        <f t="shared" si="2"/>
        <v>33.33333333333333</v>
      </c>
      <c r="J21" s="10">
        <v>180000</v>
      </c>
      <c r="K21" s="14">
        <f t="shared" si="4"/>
        <v>33.33333333333333</v>
      </c>
      <c r="L21" s="2">
        <v>20</v>
      </c>
      <c r="M21" s="14">
        <f>L21/M13*50</f>
        <v>41.66666666666667</v>
      </c>
      <c r="N21" s="17">
        <v>18</v>
      </c>
      <c r="O21" s="14">
        <f t="shared" si="5"/>
        <v>36</v>
      </c>
      <c r="P21" s="42">
        <v>1100000</v>
      </c>
      <c r="Q21" s="14">
        <f>P21/Q13*50</f>
        <v>45.83333333333333</v>
      </c>
      <c r="R21" s="18">
        <f t="shared" si="3"/>
        <v>659.0115303983229</v>
      </c>
    </row>
    <row r="22" spans="1:18" ht="15.75">
      <c r="A22" s="13">
        <v>8</v>
      </c>
      <c r="B22" s="12">
        <v>52</v>
      </c>
      <c r="C22" s="14">
        <f t="shared" si="0"/>
        <v>260</v>
      </c>
      <c r="D22" s="14">
        <f t="shared" si="1"/>
        <v>93.38461538461539</v>
      </c>
      <c r="E22" s="10">
        <v>1950000</v>
      </c>
      <c r="F22" s="14">
        <f>E22/F13*100</f>
        <v>43.333333333333336</v>
      </c>
      <c r="G22" s="8">
        <v>0</v>
      </c>
      <c r="H22" s="2">
        <v>18</v>
      </c>
      <c r="I22" s="19">
        <f t="shared" si="2"/>
        <v>25</v>
      </c>
      <c r="J22" s="10">
        <v>100000</v>
      </c>
      <c r="K22" s="14">
        <f t="shared" si="4"/>
        <v>11.11111111111111</v>
      </c>
      <c r="L22" s="2">
        <v>20</v>
      </c>
      <c r="M22" s="14">
        <f>L22/M13*50</f>
        <v>41.66666666666667</v>
      </c>
      <c r="N22" s="17">
        <v>12</v>
      </c>
      <c r="O22" s="14">
        <f t="shared" si="5"/>
        <v>24</v>
      </c>
      <c r="P22" s="42">
        <v>1100000</v>
      </c>
      <c r="Q22" s="14">
        <f>P22/Q13*50</f>
        <v>45.83333333333333</v>
      </c>
      <c r="R22" s="18">
        <f t="shared" si="3"/>
        <v>544.3290598290598</v>
      </c>
    </row>
    <row r="23" spans="1:18" ht="15.75">
      <c r="A23" s="13">
        <v>9</v>
      </c>
      <c r="B23" s="12">
        <v>51</v>
      </c>
      <c r="C23" s="14">
        <f t="shared" si="0"/>
        <v>255</v>
      </c>
      <c r="D23" s="14">
        <f t="shared" si="1"/>
        <v>95.2156862745098</v>
      </c>
      <c r="E23" s="10">
        <v>3500000</v>
      </c>
      <c r="F23" s="14">
        <f>E23/F13*100</f>
        <v>77.77777777777779</v>
      </c>
      <c r="G23" s="8">
        <v>50</v>
      </c>
      <c r="H23" s="2">
        <v>14</v>
      </c>
      <c r="I23" s="19">
        <f t="shared" si="2"/>
        <v>41.66666666666667</v>
      </c>
      <c r="J23" s="10">
        <v>200000</v>
      </c>
      <c r="K23" s="14">
        <f t="shared" si="4"/>
        <v>38.88888888888889</v>
      </c>
      <c r="L23" s="2">
        <v>20</v>
      </c>
      <c r="M23" s="14">
        <f>L23/M13*50</f>
        <v>41.66666666666667</v>
      </c>
      <c r="N23" s="17">
        <v>18</v>
      </c>
      <c r="O23" s="14">
        <f t="shared" si="5"/>
        <v>36</v>
      </c>
      <c r="P23" s="42">
        <v>850000</v>
      </c>
      <c r="Q23" s="14">
        <f>P23/Q13*50</f>
        <v>35.41666666666667</v>
      </c>
      <c r="R23" s="18">
        <f t="shared" si="3"/>
        <v>671.6323529411765</v>
      </c>
    </row>
    <row r="24" spans="1:18" ht="15.75">
      <c r="A24" s="13">
        <v>10</v>
      </c>
      <c r="B24" s="22">
        <v>49</v>
      </c>
      <c r="C24" s="14">
        <f t="shared" si="0"/>
        <v>245</v>
      </c>
      <c r="D24" s="14">
        <f t="shared" si="1"/>
        <v>99.10204081632654</v>
      </c>
      <c r="E24" s="10">
        <v>1500000</v>
      </c>
      <c r="F24" s="14">
        <f>E24/F13*100</f>
        <v>33.33333333333333</v>
      </c>
      <c r="G24" s="8">
        <v>0</v>
      </c>
      <c r="H24" s="2">
        <v>15</v>
      </c>
      <c r="I24" s="19">
        <f t="shared" si="2"/>
        <v>37.5</v>
      </c>
      <c r="J24" s="10">
        <v>240000</v>
      </c>
      <c r="K24" s="14">
        <f t="shared" si="4"/>
        <v>50</v>
      </c>
      <c r="L24" s="2">
        <v>15</v>
      </c>
      <c r="M24" s="14">
        <f>L24/M13*50</f>
        <v>31.25</v>
      </c>
      <c r="N24" s="17">
        <v>18</v>
      </c>
      <c r="O24" s="14">
        <f t="shared" si="5"/>
        <v>36</v>
      </c>
      <c r="P24" s="42">
        <v>750000</v>
      </c>
      <c r="Q24" s="14">
        <f>P24/Q13*50</f>
        <v>31.25</v>
      </c>
      <c r="R24" s="18">
        <f t="shared" si="3"/>
        <v>563.4353741496598</v>
      </c>
    </row>
    <row r="25" spans="1:18" ht="15.75">
      <c r="A25" s="13">
        <v>11</v>
      </c>
      <c r="B25" s="12">
        <v>47</v>
      </c>
      <c r="C25" s="14">
        <f t="shared" si="0"/>
        <v>235</v>
      </c>
      <c r="D25" s="14">
        <f aca="true" t="shared" si="6" ref="D25:D34">B25/48.56*100</f>
        <v>96.78747940691927</v>
      </c>
      <c r="E25" s="10">
        <v>3500000</v>
      </c>
      <c r="F25" s="14">
        <f>E25/F13*100</f>
        <v>77.77777777777779</v>
      </c>
      <c r="G25" s="8">
        <v>50</v>
      </c>
      <c r="H25" s="2">
        <v>16</v>
      </c>
      <c r="I25" s="19">
        <f t="shared" si="2"/>
        <v>33.33333333333333</v>
      </c>
      <c r="J25" s="10">
        <v>200000</v>
      </c>
      <c r="K25" s="14">
        <f t="shared" si="4"/>
        <v>38.88888888888889</v>
      </c>
      <c r="L25" s="2">
        <v>16</v>
      </c>
      <c r="M25" s="14">
        <f>L25/M13*50</f>
        <v>33.33333333333333</v>
      </c>
      <c r="N25" s="17">
        <v>23</v>
      </c>
      <c r="O25" s="14">
        <f t="shared" si="5"/>
        <v>46</v>
      </c>
      <c r="P25" s="42">
        <v>250000</v>
      </c>
      <c r="Q25" s="14">
        <f>P25/Q13*50</f>
        <v>10.416666666666668</v>
      </c>
      <c r="R25" s="18">
        <f t="shared" si="3"/>
        <v>621.5374794069193</v>
      </c>
    </row>
    <row r="26" spans="1:18" ht="15.75">
      <c r="A26" s="13">
        <v>12</v>
      </c>
      <c r="B26" s="12">
        <v>46</v>
      </c>
      <c r="C26" s="14">
        <f t="shared" si="0"/>
        <v>230</v>
      </c>
      <c r="D26" s="14">
        <f t="shared" si="6"/>
        <v>94.72817133443162</v>
      </c>
      <c r="E26" s="10">
        <v>4000000</v>
      </c>
      <c r="F26" s="14">
        <f>E26/F13*100</f>
        <v>88.88888888888889</v>
      </c>
      <c r="G26" s="8">
        <v>0</v>
      </c>
      <c r="H26" s="2">
        <v>15</v>
      </c>
      <c r="I26" s="19">
        <f t="shared" si="2"/>
        <v>37.5</v>
      </c>
      <c r="J26" s="10">
        <v>150000</v>
      </c>
      <c r="K26" s="14">
        <f t="shared" si="4"/>
        <v>25</v>
      </c>
      <c r="L26" s="2">
        <v>13</v>
      </c>
      <c r="M26" s="14">
        <f>L26/M13*50</f>
        <v>27.083333333333332</v>
      </c>
      <c r="N26" s="17">
        <v>6</v>
      </c>
      <c r="O26" s="14">
        <f t="shared" si="5"/>
        <v>12</v>
      </c>
      <c r="P26" s="42">
        <v>650000</v>
      </c>
      <c r="Q26" s="14">
        <f>P26/Q13*50</f>
        <v>27.083333333333332</v>
      </c>
      <c r="R26" s="18">
        <f t="shared" si="3"/>
        <v>542.2837268899872</v>
      </c>
    </row>
    <row r="27" spans="1:18" ht="15.75">
      <c r="A27" s="13">
        <v>13</v>
      </c>
      <c r="B27" s="12">
        <v>45</v>
      </c>
      <c r="C27" s="14">
        <f t="shared" si="0"/>
        <v>225</v>
      </c>
      <c r="D27" s="14">
        <f t="shared" si="6"/>
        <v>92.66886326194398</v>
      </c>
      <c r="E27" s="10">
        <v>3700000</v>
      </c>
      <c r="F27" s="14">
        <f>E27/F13*100</f>
        <v>82.22222222222221</v>
      </c>
      <c r="G27" s="8">
        <v>50</v>
      </c>
      <c r="H27" s="2">
        <v>16</v>
      </c>
      <c r="I27" s="19">
        <f t="shared" si="2"/>
        <v>33.33333333333333</v>
      </c>
      <c r="J27" s="10">
        <v>240000</v>
      </c>
      <c r="K27" s="14">
        <f t="shared" si="4"/>
        <v>50</v>
      </c>
      <c r="L27" s="2">
        <v>22</v>
      </c>
      <c r="M27" s="14">
        <f>L27/M13*50</f>
        <v>45.83333333333333</v>
      </c>
      <c r="N27" s="17">
        <v>20</v>
      </c>
      <c r="O27" s="14">
        <f t="shared" si="5"/>
        <v>40</v>
      </c>
      <c r="P27" s="42">
        <v>1200000</v>
      </c>
      <c r="Q27" s="14">
        <f>P27/Q13*50</f>
        <v>50</v>
      </c>
      <c r="R27" s="18">
        <f t="shared" si="3"/>
        <v>669.0577521508329</v>
      </c>
    </row>
    <row r="28" spans="1:18" ht="15.75">
      <c r="A28" s="13">
        <v>14</v>
      </c>
      <c r="B28" s="12">
        <v>44</v>
      </c>
      <c r="C28" s="14">
        <f t="shared" si="0"/>
        <v>220</v>
      </c>
      <c r="D28" s="14">
        <f t="shared" si="6"/>
        <v>90.60955518945633</v>
      </c>
      <c r="E28" s="10">
        <v>1500000</v>
      </c>
      <c r="F28" s="14">
        <f>E28/F13*100</f>
        <v>33.33333333333333</v>
      </c>
      <c r="G28" s="8">
        <v>0</v>
      </c>
      <c r="H28" s="2">
        <v>18</v>
      </c>
      <c r="I28" s="19">
        <f t="shared" si="2"/>
        <v>25</v>
      </c>
      <c r="J28" s="10">
        <v>200000</v>
      </c>
      <c r="K28" s="14">
        <f t="shared" si="4"/>
        <v>38.88888888888889</v>
      </c>
      <c r="L28" s="2">
        <v>14</v>
      </c>
      <c r="M28" s="14">
        <f>L28/M13*50</f>
        <v>29.166666666666668</v>
      </c>
      <c r="N28" s="17">
        <v>5</v>
      </c>
      <c r="O28" s="14">
        <f t="shared" si="5"/>
        <v>10</v>
      </c>
      <c r="P28" s="42">
        <v>1000000</v>
      </c>
      <c r="Q28" s="14">
        <f>P28/Q13*50</f>
        <v>41.66666666666667</v>
      </c>
      <c r="R28" s="18">
        <f t="shared" si="3"/>
        <v>488.66511074501193</v>
      </c>
    </row>
    <row r="29" spans="1:18" ht="15.75">
      <c r="A29" s="13">
        <v>15</v>
      </c>
      <c r="B29" s="12">
        <v>43</v>
      </c>
      <c r="C29" s="14">
        <f t="shared" si="0"/>
        <v>215</v>
      </c>
      <c r="D29" s="14">
        <f t="shared" si="6"/>
        <v>88.55024711696869</v>
      </c>
      <c r="E29" s="10">
        <v>4300000</v>
      </c>
      <c r="F29" s="14">
        <f>E29/F13*100</f>
        <v>95.55555555555556</v>
      </c>
      <c r="G29" s="8">
        <v>50</v>
      </c>
      <c r="H29" s="2">
        <v>16</v>
      </c>
      <c r="I29" s="19">
        <f t="shared" si="2"/>
        <v>33.33333333333333</v>
      </c>
      <c r="J29" s="10">
        <v>240000</v>
      </c>
      <c r="K29" s="14">
        <f t="shared" si="4"/>
        <v>50</v>
      </c>
      <c r="L29" s="2">
        <v>22</v>
      </c>
      <c r="M29" s="14">
        <f>L29/M13*50</f>
        <v>45.83333333333333</v>
      </c>
      <c r="N29" s="17">
        <v>19</v>
      </c>
      <c r="O29" s="14">
        <f t="shared" si="5"/>
        <v>38</v>
      </c>
      <c r="P29" s="42">
        <v>1200000</v>
      </c>
      <c r="Q29" s="14">
        <f>P29/Q13*50</f>
        <v>50</v>
      </c>
      <c r="R29" s="18">
        <f t="shared" si="3"/>
        <v>666.2724693391909</v>
      </c>
    </row>
    <row r="30" spans="1:18" ht="15.75">
      <c r="A30" s="13">
        <v>16</v>
      </c>
      <c r="B30" s="12">
        <v>42</v>
      </c>
      <c r="C30" s="14">
        <f t="shared" si="0"/>
        <v>210</v>
      </c>
      <c r="D30" s="14">
        <f t="shared" si="6"/>
        <v>86.49093904448105</v>
      </c>
      <c r="E30" s="10">
        <v>2500000</v>
      </c>
      <c r="F30" s="14">
        <f>E30/F13*100</f>
        <v>55.55555555555556</v>
      </c>
      <c r="G30" s="8">
        <v>50</v>
      </c>
      <c r="H30" s="2">
        <v>16</v>
      </c>
      <c r="I30" s="19">
        <f t="shared" si="2"/>
        <v>33.33333333333333</v>
      </c>
      <c r="J30" s="10">
        <v>240000</v>
      </c>
      <c r="K30" s="14">
        <f t="shared" si="4"/>
        <v>50</v>
      </c>
      <c r="L30" s="2">
        <v>17</v>
      </c>
      <c r="M30" s="14">
        <f>L30/M13*50</f>
        <v>35.41666666666667</v>
      </c>
      <c r="N30" s="17">
        <v>7</v>
      </c>
      <c r="O30" s="14">
        <f t="shared" si="5"/>
        <v>14.000000000000002</v>
      </c>
      <c r="P30" s="42">
        <v>900000</v>
      </c>
      <c r="Q30" s="14">
        <f>P30/Q13*50</f>
        <v>37.5</v>
      </c>
      <c r="R30" s="18">
        <f t="shared" si="3"/>
        <v>572.2964946000366</v>
      </c>
    </row>
    <row r="31" spans="1:18" ht="15.75">
      <c r="A31" s="13">
        <v>17</v>
      </c>
      <c r="B31" s="12">
        <v>41</v>
      </c>
      <c r="C31" s="14">
        <f t="shared" si="0"/>
        <v>205</v>
      </c>
      <c r="D31" s="14">
        <f t="shared" si="6"/>
        <v>84.43163097199341</v>
      </c>
      <c r="E31" s="10">
        <v>1500000</v>
      </c>
      <c r="F31" s="14">
        <f>E31/F13*100</f>
        <v>33.33333333333333</v>
      </c>
      <c r="G31" s="8">
        <v>0</v>
      </c>
      <c r="H31" s="2">
        <v>19</v>
      </c>
      <c r="I31" s="19">
        <f t="shared" si="2"/>
        <v>20.833333333333336</v>
      </c>
      <c r="J31" s="10">
        <v>150000</v>
      </c>
      <c r="K31" s="14">
        <f t="shared" si="4"/>
        <v>25</v>
      </c>
      <c r="L31" s="2">
        <v>15</v>
      </c>
      <c r="M31" s="14">
        <f>L31/M13*50</f>
        <v>31.25</v>
      </c>
      <c r="N31" s="17">
        <v>6</v>
      </c>
      <c r="O31" s="14">
        <f t="shared" si="5"/>
        <v>12</v>
      </c>
      <c r="P31" s="42">
        <v>750000</v>
      </c>
      <c r="Q31" s="14">
        <f>P31/Q13*50</f>
        <v>31.25</v>
      </c>
      <c r="R31" s="18">
        <f t="shared" si="3"/>
        <v>443.09829763866003</v>
      </c>
    </row>
    <row r="32" spans="1:18" ht="15.75">
      <c r="A32" s="13">
        <v>18</v>
      </c>
      <c r="B32" s="12">
        <v>39</v>
      </c>
      <c r="C32" s="14">
        <f t="shared" si="0"/>
        <v>195</v>
      </c>
      <c r="D32" s="14">
        <f t="shared" si="6"/>
        <v>80.31301482701811</v>
      </c>
      <c r="E32" s="10">
        <v>3000000</v>
      </c>
      <c r="F32" s="14">
        <f>E32/F13*100</f>
        <v>66.66666666666666</v>
      </c>
      <c r="G32" s="8">
        <v>50</v>
      </c>
      <c r="H32" s="2">
        <v>17</v>
      </c>
      <c r="I32" s="19">
        <f t="shared" si="2"/>
        <v>29.166666666666668</v>
      </c>
      <c r="J32" s="10">
        <v>100000</v>
      </c>
      <c r="K32" s="14">
        <f t="shared" si="4"/>
        <v>11.11111111111111</v>
      </c>
      <c r="L32" s="2">
        <v>14</v>
      </c>
      <c r="M32" s="14">
        <f>L32/M13*50</f>
        <v>29.166666666666668</v>
      </c>
      <c r="N32" s="17">
        <v>4</v>
      </c>
      <c r="O32" s="14">
        <f t="shared" si="5"/>
        <v>8</v>
      </c>
      <c r="P32" s="42">
        <v>650000</v>
      </c>
      <c r="Q32" s="14">
        <f>P32/Q13*50</f>
        <v>27.083333333333332</v>
      </c>
      <c r="R32" s="18">
        <f t="shared" si="3"/>
        <v>496.50745927146255</v>
      </c>
    </row>
    <row r="33" spans="1:18" ht="15.75">
      <c r="A33" s="13">
        <v>19</v>
      </c>
      <c r="B33" s="12">
        <v>38</v>
      </c>
      <c r="C33" s="14">
        <f t="shared" si="0"/>
        <v>190</v>
      </c>
      <c r="D33" s="14">
        <f t="shared" si="6"/>
        <v>78.25370675453047</v>
      </c>
      <c r="E33" s="10">
        <v>4000000</v>
      </c>
      <c r="F33" s="14">
        <f>E33/F13*100</f>
        <v>88.88888888888889</v>
      </c>
      <c r="G33" s="8">
        <v>50</v>
      </c>
      <c r="H33" s="2">
        <v>15</v>
      </c>
      <c r="I33" s="19">
        <f t="shared" si="2"/>
        <v>37.5</v>
      </c>
      <c r="J33" s="10">
        <v>60000</v>
      </c>
      <c r="K33" s="14">
        <f t="shared" si="4"/>
        <v>0</v>
      </c>
      <c r="L33" s="2">
        <v>18</v>
      </c>
      <c r="M33" s="14">
        <f>L33/M13*50</f>
        <v>37.5</v>
      </c>
      <c r="N33" s="17">
        <v>3</v>
      </c>
      <c r="O33" s="14">
        <f t="shared" si="5"/>
        <v>6</v>
      </c>
      <c r="P33" s="42">
        <v>1100000</v>
      </c>
      <c r="Q33" s="14">
        <f>P33/Q13*50</f>
        <v>45.83333333333333</v>
      </c>
      <c r="R33" s="18">
        <f t="shared" si="3"/>
        <v>533.9759289767527</v>
      </c>
    </row>
    <row r="34" spans="1:18" ht="15.75">
      <c r="A34" s="13">
        <v>20</v>
      </c>
      <c r="B34" s="12">
        <v>37</v>
      </c>
      <c r="C34" s="14">
        <f t="shared" si="0"/>
        <v>185</v>
      </c>
      <c r="D34" s="14">
        <f t="shared" si="6"/>
        <v>76.19439868204283</v>
      </c>
      <c r="E34" s="10">
        <v>4500000</v>
      </c>
      <c r="F34" s="14">
        <f>E34/F13*100</f>
        <v>100</v>
      </c>
      <c r="G34" s="8">
        <v>0</v>
      </c>
      <c r="H34" s="2">
        <v>20</v>
      </c>
      <c r="I34" s="19">
        <f>(24-H34)/12*50</f>
        <v>16.666666666666664</v>
      </c>
      <c r="J34" s="10">
        <v>60000</v>
      </c>
      <c r="K34" s="14">
        <f t="shared" si="4"/>
        <v>0</v>
      </c>
      <c r="L34" s="2">
        <v>16</v>
      </c>
      <c r="M34" s="14">
        <f>L34/M13*50</f>
        <v>33.33333333333333</v>
      </c>
      <c r="N34" s="17">
        <v>10</v>
      </c>
      <c r="O34" s="14">
        <f t="shared" si="5"/>
        <v>20</v>
      </c>
      <c r="P34" s="42">
        <v>550000</v>
      </c>
      <c r="Q34" s="14">
        <f>P34/Q13*50</f>
        <v>22.916666666666664</v>
      </c>
      <c r="R34" s="18">
        <f t="shared" si="3"/>
        <v>454.11106534870953</v>
      </c>
    </row>
    <row r="36" ht="13.5" thickBot="1"/>
    <row r="37" spans="1:11" ht="12.75">
      <c r="A37" s="26"/>
      <c r="B37" s="27"/>
      <c r="C37" s="27"/>
      <c r="D37" s="28" t="s">
        <v>0</v>
      </c>
      <c r="E37" s="27"/>
      <c r="F37" s="27"/>
      <c r="G37" s="29"/>
      <c r="K37" t="s">
        <v>48</v>
      </c>
    </row>
    <row r="38" spans="1:11" ht="12.75">
      <c r="A38" s="62" t="s">
        <v>4</v>
      </c>
      <c r="B38" s="63"/>
      <c r="C38" s="31">
        <f>SUM(B15:B34)</f>
        <v>973</v>
      </c>
      <c r="D38" s="43">
        <f>C38/C39</f>
        <v>48.65</v>
      </c>
      <c r="E38" s="20"/>
      <c r="F38" s="20"/>
      <c r="G38" s="32"/>
      <c r="K38" t="s">
        <v>49</v>
      </c>
    </row>
    <row r="39" spans="1:7" ht="12.75">
      <c r="A39" s="30" t="s">
        <v>5</v>
      </c>
      <c r="B39" s="20"/>
      <c r="C39" s="33">
        <v>20</v>
      </c>
      <c r="D39" s="43"/>
      <c r="E39" s="20"/>
      <c r="F39" s="20"/>
      <c r="G39" s="32"/>
    </row>
    <row r="40" spans="1:7" ht="12.75">
      <c r="A40" s="30"/>
      <c r="B40" s="20"/>
      <c r="C40" s="20" t="s">
        <v>15</v>
      </c>
      <c r="D40" s="20"/>
      <c r="E40" s="20"/>
      <c r="F40" s="20"/>
      <c r="G40" s="32"/>
    </row>
    <row r="41" spans="1:7" ht="12.75">
      <c r="A41" s="30"/>
      <c r="B41" s="20"/>
      <c r="C41" s="20" t="s">
        <v>1</v>
      </c>
      <c r="D41" s="20"/>
      <c r="E41" s="20">
        <f>D38-10</f>
        <v>38.65</v>
      </c>
      <c r="F41" s="33" t="s">
        <v>2</v>
      </c>
      <c r="G41" s="32">
        <f>D38+10</f>
        <v>58.65</v>
      </c>
    </row>
    <row r="42" spans="1:7" ht="12.75">
      <c r="A42" s="30"/>
      <c r="B42" s="20"/>
      <c r="C42" s="20"/>
      <c r="D42" s="21" t="s">
        <v>3</v>
      </c>
      <c r="E42" s="20"/>
      <c r="F42" s="20"/>
      <c r="G42" s="32"/>
    </row>
    <row r="43" spans="1:9" ht="12.75">
      <c r="A43" s="30" t="s">
        <v>4</v>
      </c>
      <c r="B43" s="20"/>
      <c r="C43" s="20">
        <f>SUM(B17:B32)</f>
        <v>777</v>
      </c>
      <c r="D43" s="64">
        <f>C43/C44</f>
        <v>48.5625</v>
      </c>
      <c r="E43" s="20"/>
      <c r="F43" s="20"/>
      <c r="G43" s="32"/>
      <c r="I43" s="25"/>
    </row>
    <row r="44" spans="1:7" ht="13.5" thickBot="1">
      <c r="A44" s="34" t="s">
        <v>5</v>
      </c>
      <c r="B44" s="37"/>
      <c r="C44" s="37">
        <v>16</v>
      </c>
      <c r="D44" s="65"/>
      <c r="E44" s="37"/>
      <c r="F44" s="37"/>
      <c r="G44" s="38"/>
    </row>
  </sheetData>
  <mergeCells count="17">
    <mergeCell ref="L12:M12"/>
    <mergeCell ref="N12:O12"/>
    <mergeCell ref="P12:Q12"/>
    <mergeCell ref="J11:K11"/>
    <mergeCell ref="L11:M11"/>
    <mergeCell ref="N11:O11"/>
    <mergeCell ref="P11:Q11"/>
    <mergeCell ref="A38:B38"/>
    <mergeCell ref="D38:D39"/>
    <mergeCell ref="D43:D44"/>
    <mergeCell ref="J12:K12"/>
    <mergeCell ref="A11:A12"/>
    <mergeCell ref="B11:B12"/>
    <mergeCell ref="E11:F11"/>
    <mergeCell ref="H11:I11"/>
    <mergeCell ref="E12:F12"/>
    <mergeCell ref="H12:I1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7">
      <selection activeCell="P12" sqref="P12:Q12"/>
    </sheetView>
  </sheetViews>
  <sheetFormatPr defaultColWidth="9.140625" defaultRowHeight="12.75"/>
  <cols>
    <col min="1" max="1" width="4.57421875" style="0" customWidth="1"/>
    <col min="3" max="3" width="9.7109375" style="0" customWidth="1"/>
    <col min="4" max="4" width="14.57421875" style="0" customWidth="1"/>
    <col min="5" max="5" width="9.57421875" style="0" customWidth="1"/>
    <col min="6" max="6" width="10.421875" style="0" customWidth="1"/>
    <col min="8" max="8" width="6.28125" style="0" customWidth="1"/>
    <col min="10" max="10" width="8.28125" style="0" customWidth="1"/>
    <col min="12" max="12" width="6.57421875" style="0" customWidth="1"/>
    <col min="16" max="16" width="10.57421875" style="0" bestFit="1" customWidth="1"/>
    <col min="17" max="17" width="10.421875" style="0" customWidth="1"/>
    <col min="18" max="18" width="11.421875" style="0" customWidth="1"/>
  </cols>
  <sheetData>
    <row r="1" spans="2:5" ht="12.75">
      <c r="B1" t="s">
        <v>16</v>
      </c>
      <c r="E1" s="24">
        <v>1200000</v>
      </c>
    </row>
    <row r="2" spans="2:5" ht="12.75">
      <c r="B2" t="s">
        <v>35</v>
      </c>
      <c r="E2" s="24">
        <v>4500000</v>
      </c>
    </row>
    <row r="3" spans="2:5" ht="12.75">
      <c r="B3" t="s">
        <v>18</v>
      </c>
      <c r="E3" t="s">
        <v>21</v>
      </c>
    </row>
    <row r="4" spans="2:5" ht="12.75">
      <c r="B4" t="s">
        <v>20</v>
      </c>
      <c r="E4" t="s">
        <v>32</v>
      </c>
    </row>
    <row r="5" spans="2:5" ht="12.75">
      <c r="B5" t="s">
        <v>22</v>
      </c>
      <c r="E5" s="24">
        <v>60000</v>
      </c>
    </row>
    <row r="6" spans="2:5" ht="12.75">
      <c r="B6" t="s">
        <v>23</v>
      </c>
      <c r="E6" s="24">
        <v>240000</v>
      </c>
    </row>
    <row r="7" spans="2:5" ht="12.75">
      <c r="B7" t="s">
        <v>24</v>
      </c>
      <c r="E7" s="24" t="s">
        <v>32</v>
      </c>
    </row>
    <row r="8" spans="2:7" ht="12.75">
      <c r="B8" t="s">
        <v>26</v>
      </c>
      <c r="E8" s="24"/>
      <c r="G8" t="s">
        <v>27</v>
      </c>
    </row>
    <row r="9" spans="2:5" ht="12.75">
      <c r="B9" t="s">
        <v>28</v>
      </c>
      <c r="E9" s="24">
        <v>1200000</v>
      </c>
    </row>
    <row r="10" ht="12.75">
      <c r="E10" s="24"/>
    </row>
    <row r="11" spans="1:18" ht="15" customHeight="1">
      <c r="A11" s="66" t="s">
        <v>31</v>
      </c>
      <c r="B11" s="68" t="s">
        <v>7</v>
      </c>
      <c r="C11" s="15">
        <v>1</v>
      </c>
      <c r="D11" s="15">
        <v>2</v>
      </c>
      <c r="E11" s="59">
        <v>3</v>
      </c>
      <c r="F11" s="59"/>
      <c r="G11" s="15">
        <v>4</v>
      </c>
      <c r="H11" s="59">
        <v>5</v>
      </c>
      <c r="I11" s="59"/>
      <c r="J11" s="59">
        <v>6</v>
      </c>
      <c r="K11" s="59"/>
      <c r="L11" s="59">
        <v>7</v>
      </c>
      <c r="M11" s="59"/>
      <c r="N11" s="60">
        <v>8</v>
      </c>
      <c r="O11" s="61"/>
      <c r="P11" s="60">
        <v>9</v>
      </c>
      <c r="Q11" s="61"/>
      <c r="R11" s="16"/>
    </row>
    <row r="12" spans="1:18" ht="58.5" customHeight="1">
      <c r="A12" s="67"/>
      <c r="B12" s="68"/>
      <c r="C12" s="1" t="s">
        <v>13</v>
      </c>
      <c r="D12" s="1" t="s">
        <v>11</v>
      </c>
      <c r="E12" s="56" t="s">
        <v>29</v>
      </c>
      <c r="F12" s="56"/>
      <c r="G12" s="1" t="s">
        <v>10</v>
      </c>
      <c r="H12" s="56" t="s">
        <v>14</v>
      </c>
      <c r="I12" s="56"/>
      <c r="J12" s="56" t="s">
        <v>9</v>
      </c>
      <c r="K12" s="56"/>
      <c r="L12" s="56" t="s">
        <v>6</v>
      </c>
      <c r="M12" s="56"/>
      <c r="N12" s="56" t="s">
        <v>12</v>
      </c>
      <c r="O12" s="56"/>
      <c r="P12" s="57" t="s">
        <v>17</v>
      </c>
      <c r="Q12" s="58"/>
      <c r="R12" s="4" t="s">
        <v>8</v>
      </c>
    </row>
    <row r="13" spans="1:18" ht="12.75">
      <c r="A13" s="2"/>
      <c r="B13" s="2"/>
      <c r="C13" s="3"/>
      <c r="D13" s="3"/>
      <c r="E13" s="5"/>
      <c r="F13" s="6">
        <v>4500000</v>
      </c>
      <c r="G13" s="3"/>
      <c r="H13" s="7"/>
      <c r="I13" s="8">
        <v>24</v>
      </c>
      <c r="J13" s="7"/>
      <c r="K13" s="23">
        <v>240000</v>
      </c>
      <c r="L13" s="2"/>
      <c r="M13" s="8">
        <v>24</v>
      </c>
      <c r="N13" s="17"/>
      <c r="O13" s="8">
        <v>25</v>
      </c>
      <c r="P13" s="17"/>
      <c r="Q13" s="6">
        <v>1200000</v>
      </c>
      <c r="R13" s="39"/>
    </row>
    <row r="14" spans="1:18" ht="12.75">
      <c r="A14" s="2"/>
      <c r="B14" s="2"/>
      <c r="C14" s="9"/>
      <c r="D14" s="9"/>
      <c r="E14" s="10"/>
      <c r="F14" s="11"/>
      <c r="G14" s="9"/>
      <c r="H14" s="2"/>
      <c r="I14" s="9"/>
      <c r="J14" s="2"/>
      <c r="K14" s="9"/>
      <c r="L14" s="2"/>
      <c r="M14" s="8"/>
      <c r="N14" s="17"/>
      <c r="O14" s="8"/>
      <c r="P14" s="18"/>
      <c r="Q14" s="8"/>
      <c r="R14" s="40"/>
    </row>
    <row r="15" spans="1:18" ht="15.75">
      <c r="A15" s="13">
        <v>1</v>
      </c>
      <c r="B15" s="12">
        <v>61</v>
      </c>
      <c r="C15" s="14">
        <f aca="true" t="shared" si="0" ref="C15:C34">B15/100*500</f>
        <v>305</v>
      </c>
      <c r="D15" s="14">
        <f aca="true" t="shared" si="1" ref="D15:D24">48.56/B15*100</f>
        <v>79.60655737704919</v>
      </c>
      <c r="E15" s="10">
        <v>1850000</v>
      </c>
      <c r="F15" s="14">
        <f>E15/F13*100</f>
        <v>41.11111111111111</v>
      </c>
      <c r="G15" s="8">
        <v>50</v>
      </c>
      <c r="H15" s="2">
        <v>17</v>
      </c>
      <c r="I15" s="19">
        <f aca="true" t="shared" si="2" ref="I15:I33">(24-H15)/12*50</f>
        <v>29.166666666666668</v>
      </c>
      <c r="J15" s="10">
        <v>240000</v>
      </c>
      <c r="K15" s="14">
        <f>(J15-60000)/180000*50</f>
        <v>50</v>
      </c>
      <c r="L15" s="2">
        <v>24</v>
      </c>
      <c r="M15" s="14">
        <f>L15/M13*50</f>
        <v>50</v>
      </c>
      <c r="N15" s="17">
        <v>15</v>
      </c>
      <c r="O15" s="14">
        <f>N15/25*50</f>
        <v>30</v>
      </c>
      <c r="P15" s="42">
        <v>500000</v>
      </c>
      <c r="Q15" s="14">
        <f>P15/Q13*50</f>
        <v>20.833333333333336</v>
      </c>
      <c r="R15" s="18">
        <f aca="true" t="shared" si="3" ref="R15:R34">C15+D15+F15+G15+I15+K15+M15+O15+Q15</f>
        <v>655.7176684881603</v>
      </c>
    </row>
    <row r="16" spans="1:18" ht="15.75">
      <c r="A16" s="13">
        <v>2</v>
      </c>
      <c r="B16" s="12">
        <v>60</v>
      </c>
      <c r="C16" s="14">
        <f t="shared" si="0"/>
        <v>300</v>
      </c>
      <c r="D16" s="14">
        <f t="shared" si="1"/>
        <v>80.93333333333334</v>
      </c>
      <c r="E16" s="10">
        <v>1500000</v>
      </c>
      <c r="F16" s="14">
        <f>E16/F13*100</f>
        <v>33.33333333333333</v>
      </c>
      <c r="G16" s="8">
        <v>0</v>
      </c>
      <c r="H16" s="2">
        <v>16</v>
      </c>
      <c r="I16" s="19">
        <f t="shared" si="2"/>
        <v>33.33333333333333</v>
      </c>
      <c r="J16" s="10">
        <v>240000</v>
      </c>
      <c r="K16" s="14">
        <f aca="true" t="shared" si="4" ref="K16:K34">(J16-60000)/180000*50</f>
        <v>50</v>
      </c>
      <c r="L16" s="2">
        <v>20</v>
      </c>
      <c r="M16" s="14">
        <f>L16/M13*50</f>
        <v>41.66666666666667</v>
      </c>
      <c r="N16" s="17">
        <v>7</v>
      </c>
      <c r="O16" s="14">
        <f aca="true" t="shared" si="5" ref="O16:O34">N16/25*50</f>
        <v>14.000000000000002</v>
      </c>
      <c r="P16" s="42">
        <v>1000000</v>
      </c>
      <c r="Q16" s="14">
        <f>P16/Q13*50</f>
        <v>41.66666666666667</v>
      </c>
      <c r="R16" s="18">
        <f t="shared" si="3"/>
        <v>594.9333333333333</v>
      </c>
    </row>
    <row r="17" spans="1:18" ht="15.75">
      <c r="A17" s="13">
        <v>3</v>
      </c>
      <c r="B17" s="12">
        <v>58</v>
      </c>
      <c r="C17" s="14">
        <f t="shared" si="0"/>
        <v>290</v>
      </c>
      <c r="D17" s="14">
        <f t="shared" si="1"/>
        <v>83.72413793103448</v>
      </c>
      <c r="E17" s="10">
        <v>2500000</v>
      </c>
      <c r="F17" s="14">
        <f>E17/F13*100</f>
        <v>55.55555555555556</v>
      </c>
      <c r="G17" s="8">
        <v>0</v>
      </c>
      <c r="H17" s="2">
        <v>17</v>
      </c>
      <c r="I17" s="19">
        <f t="shared" si="2"/>
        <v>29.166666666666668</v>
      </c>
      <c r="J17" s="10">
        <v>240000</v>
      </c>
      <c r="K17" s="14">
        <f t="shared" si="4"/>
        <v>50</v>
      </c>
      <c r="L17" s="2">
        <v>20</v>
      </c>
      <c r="M17" s="14">
        <f>L17/M13*50</f>
        <v>41.66666666666667</v>
      </c>
      <c r="N17" s="17">
        <v>25</v>
      </c>
      <c r="O17" s="14">
        <f t="shared" si="5"/>
        <v>50</v>
      </c>
      <c r="P17" s="42">
        <v>1200000</v>
      </c>
      <c r="Q17" s="14">
        <f>P17/Q13*50</f>
        <v>50</v>
      </c>
      <c r="R17" s="18">
        <f t="shared" si="3"/>
        <v>650.1130268199233</v>
      </c>
    </row>
    <row r="18" spans="1:18" ht="15.75">
      <c r="A18" s="13">
        <v>4</v>
      </c>
      <c r="B18" s="12">
        <v>57</v>
      </c>
      <c r="C18" s="14">
        <f t="shared" si="0"/>
        <v>285</v>
      </c>
      <c r="D18" s="14">
        <f t="shared" si="1"/>
        <v>85.19298245614036</v>
      </c>
      <c r="E18" s="10">
        <v>2500000</v>
      </c>
      <c r="F18" s="14">
        <f>E18/F13*100</f>
        <v>55.55555555555556</v>
      </c>
      <c r="G18" s="8">
        <v>50</v>
      </c>
      <c r="H18" s="2">
        <v>16</v>
      </c>
      <c r="I18" s="19">
        <f t="shared" si="2"/>
        <v>33.33333333333333</v>
      </c>
      <c r="J18" s="10">
        <v>200000</v>
      </c>
      <c r="K18" s="14">
        <f t="shared" si="4"/>
        <v>38.88888888888889</v>
      </c>
      <c r="L18" s="2">
        <v>15</v>
      </c>
      <c r="M18" s="14">
        <f>L18/M13*50</f>
        <v>31.25</v>
      </c>
      <c r="N18" s="17">
        <v>20</v>
      </c>
      <c r="O18" s="14">
        <f t="shared" si="5"/>
        <v>40</v>
      </c>
      <c r="P18" s="42">
        <v>250000</v>
      </c>
      <c r="Q18" s="14">
        <f>P18/Q13*50</f>
        <v>10.416666666666668</v>
      </c>
      <c r="R18" s="18">
        <f t="shared" si="3"/>
        <v>629.6374269005847</v>
      </c>
    </row>
    <row r="19" spans="1:18" ht="15.75">
      <c r="A19" s="13">
        <v>5</v>
      </c>
      <c r="B19" s="12">
        <v>56</v>
      </c>
      <c r="C19" s="14">
        <f t="shared" si="0"/>
        <v>280</v>
      </c>
      <c r="D19" s="14">
        <f t="shared" si="1"/>
        <v>86.71428571428572</v>
      </c>
      <c r="E19" s="10">
        <v>4500000</v>
      </c>
      <c r="F19" s="14">
        <f>E19/F13*100</f>
        <v>100</v>
      </c>
      <c r="G19" s="8">
        <v>0</v>
      </c>
      <c r="H19" s="2">
        <v>17</v>
      </c>
      <c r="I19" s="19">
        <f t="shared" si="2"/>
        <v>29.166666666666668</v>
      </c>
      <c r="J19" s="10">
        <v>190000</v>
      </c>
      <c r="K19" s="14">
        <f t="shared" si="4"/>
        <v>36.11111111111111</v>
      </c>
      <c r="L19" s="2">
        <v>10</v>
      </c>
      <c r="M19" s="14">
        <f>L19/M13*50</f>
        <v>20.833333333333336</v>
      </c>
      <c r="N19" s="17">
        <v>5</v>
      </c>
      <c r="O19" s="14">
        <f t="shared" si="5"/>
        <v>10</v>
      </c>
      <c r="P19" s="42">
        <v>500000</v>
      </c>
      <c r="Q19" s="14">
        <f>P19/Q13*50</f>
        <v>20.833333333333336</v>
      </c>
      <c r="R19" s="18">
        <f t="shared" si="3"/>
        <v>583.6587301587302</v>
      </c>
    </row>
    <row r="20" spans="1:18" ht="15.75">
      <c r="A20" s="13">
        <v>6</v>
      </c>
      <c r="B20" s="12">
        <v>54</v>
      </c>
      <c r="C20" s="14">
        <f t="shared" si="0"/>
        <v>270</v>
      </c>
      <c r="D20" s="14">
        <f t="shared" si="1"/>
        <v>89.92592592592594</v>
      </c>
      <c r="E20" s="10">
        <v>3500000</v>
      </c>
      <c r="F20" s="14">
        <f>E20/F13*100</f>
        <v>77.77777777777779</v>
      </c>
      <c r="G20" s="8">
        <v>0</v>
      </c>
      <c r="H20" s="2">
        <v>15</v>
      </c>
      <c r="I20" s="19">
        <f t="shared" si="2"/>
        <v>37.5</v>
      </c>
      <c r="J20" s="10">
        <v>220000</v>
      </c>
      <c r="K20" s="14">
        <f t="shared" si="4"/>
        <v>44.44444444444444</v>
      </c>
      <c r="L20" s="2">
        <v>8</v>
      </c>
      <c r="M20" s="14">
        <f>L20/M13*50</f>
        <v>16.666666666666664</v>
      </c>
      <c r="N20" s="17">
        <v>25</v>
      </c>
      <c r="O20" s="14">
        <f t="shared" si="5"/>
        <v>50</v>
      </c>
      <c r="P20" s="42">
        <v>1200000</v>
      </c>
      <c r="Q20" s="14">
        <f>P20/Q13*50</f>
        <v>50</v>
      </c>
      <c r="R20" s="18">
        <f t="shared" si="3"/>
        <v>636.3148148148148</v>
      </c>
    </row>
    <row r="21" spans="1:18" ht="15.75">
      <c r="A21" s="13">
        <v>7</v>
      </c>
      <c r="B21" s="22">
        <v>53</v>
      </c>
      <c r="C21" s="14">
        <f t="shared" si="0"/>
        <v>265</v>
      </c>
      <c r="D21" s="14">
        <f t="shared" si="1"/>
        <v>91.62264150943396</v>
      </c>
      <c r="E21" s="10">
        <v>2800000</v>
      </c>
      <c r="F21" s="14">
        <f>E21/F13*100</f>
        <v>62.22222222222222</v>
      </c>
      <c r="G21" s="8">
        <v>50</v>
      </c>
      <c r="H21" s="2">
        <v>16</v>
      </c>
      <c r="I21" s="19">
        <f t="shared" si="2"/>
        <v>33.33333333333333</v>
      </c>
      <c r="J21" s="10">
        <v>180000</v>
      </c>
      <c r="K21" s="14">
        <f t="shared" si="4"/>
        <v>33.33333333333333</v>
      </c>
      <c r="L21" s="2">
        <v>20</v>
      </c>
      <c r="M21" s="14">
        <f>L21/M13*50</f>
        <v>41.66666666666667</v>
      </c>
      <c r="N21" s="17">
        <v>16</v>
      </c>
      <c r="O21" s="14">
        <f t="shared" si="5"/>
        <v>32</v>
      </c>
      <c r="P21" s="42">
        <v>1000000</v>
      </c>
      <c r="Q21" s="14">
        <f>P21/Q13*50</f>
        <v>41.66666666666667</v>
      </c>
      <c r="R21" s="18">
        <f t="shared" si="3"/>
        <v>650.8448637316561</v>
      </c>
    </row>
    <row r="22" spans="1:18" ht="15.75">
      <c r="A22" s="13">
        <v>8</v>
      </c>
      <c r="B22" s="12">
        <v>52</v>
      </c>
      <c r="C22" s="14">
        <f t="shared" si="0"/>
        <v>260</v>
      </c>
      <c r="D22" s="14">
        <f t="shared" si="1"/>
        <v>93.38461538461539</v>
      </c>
      <c r="E22" s="10">
        <v>1950000</v>
      </c>
      <c r="F22" s="14">
        <f>E22/F13*100</f>
        <v>43.333333333333336</v>
      </c>
      <c r="G22" s="8">
        <v>0</v>
      </c>
      <c r="H22" s="2">
        <v>18</v>
      </c>
      <c r="I22" s="19">
        <f t="shared" si="2"/>
        <v>25</v>
      </c>
      <c r="J22" s="10">
        <v>100000</v>
      </c>
      <c r="K22" s="14">
        <f t="shared" si="4"/>
        <v>11.11111111111111</v>
      </c>
      <c r="L22" s="2">
        <v>20</v>
      </c>
      <c r="M22" s="14">
        <f>L22/M13*50</f>
        <v>41.66666666666667</v>
      </c>
      <c r="N22" s="17">
        <v>12</v>
      </c>
      <c r="O22" s="14">
        <f t="shared" si="5"/>
        <v>24</v>
      </c>
      <c r="P22" s="42">
        <v>1100000</v>
      </c>
      <c r="Q22" s="14">
        <f>P22/Q13*50</f>
        <v>45.83333333333333</v>
      </c>
      <c r="R22" s="18">
        <f t="shared" si="3"/>
        <v>544.3290598290598</v>
      </c>
    </row>
    <row r="23" spans="1:18" ht="15.75">
      <c r="A23" s="13">
        <v>9</v>
      </c>
      <c r="B23" s="12">
        <v>51</v>
      </c>
      <c r="C23" s="14">
        <f t="shared" si="0"/>
        <v>255</v>
      </c>
      <c r="D23" s="14">
        <f t="shared" si="1"/>
        <v>95.2156862745098</v>
      </c>
      <c r="E23" s="10">
        <v>3000000</v>
      </c>
      <c r="F23" s="14">
        <f>E23/F13*100</f>
        <v>66.66666666666666</v>
      </c>
      <c r="G23" s="8">
        <v>50</v>
      </c>
      <c r="H23" s="2">
        <v>16</v>
      </c>
      <c r="I23" s="19">
        <f t="shared" si="2"/>
        <v>33.33333333333333</v>
      </c>
      <c r="J23" s="10">
        <v>200000</v>
      </c>
      <c r="K23" s="14">
        <f t="shared" si="4"/>
        <v>38.88888888888889</v>
      </c>
      <c r="L23" s="2">
        <v>20</v>
      </c>
      <c r="M23" s="14">
        <f>L23/M13*50</f>
        <v>41.66666666666667</v>
      </c>
      <c r="N23" s="17">
        <v>16</v>
      </c>
      <c r="O23" s="14">
        <f t="shared" si="5"/>
        <v>32</v>
      </c>
      <c r="P23" s="42">
        <v>850000</v>
      </c>
      <c r="Q23" s="14">
        <f>P23/Q13*50</f>
        <v>35.41666666666667</v>
      </c>
      <c r="R23" s="18">
        <f t="shared" si="3"/>
        <v>648.1879084967319</v>
      </c>
    </row>
    <row r="24" spans="1:18" ht="15.75">
      <c r="A24" s="13">
        <v>10</v>
      </c>
      <c r="B24" s="22">
        <v>49</v>
      </c>
      <c r="C24" s="14">
        <f t="shared" si="0"/>
        <v>245</v>
      </c>
      <c r="D24" s="14">
        <f t="shared" si="1"/>
        <v>99.10204081632654</v>
      </c>
      <c r="E24" s="10">
        <v>1500000</v>
      </c>
      <c r="F24" s="14">
        <f>E24/F13*100</f>
        <v>33.33333333333333</v>
      </c>
      <c r="G24" s="8">
        <v>0</v>
      </c>
      <c r="H24" s="2">
        <v>15</v>
      </c>
      <c r="I24" s="19">
        <f t="shared" si="2"/>
        <v>37.5</v>
      </c>
      <c r="J24" s="10">
        <v>240000</v>
      </c>
      <c r="K24" s="14">
        <f t="shared" si="4"/>
        <v>50</v>
      </c>
      <c r="L24" s="2">
        <v>15</v>
      </c>
      <c r="M24" s="14">
        <f>L24/M13*50</f>
        <v>31.25</v>
      </c>
      <c r="N24" s="17">
        <v>18</v>
      </c>
      <c r="O24" s="14">
        <f t="shared" si="5"/>
        <v>36</v>
      </c>
      <c r="P24" s="42">
        <v>750000</v>
      </c>
      <c r="Q24" s="14">
        <f>P24/Q13*50</f>
        <v>31.25</v>
      </c>
      <c r="R24" s="18">
        <f t="shared" si="3"/>
        <v>563.4353741496598</v>
      </c>
    </row>
    <row r="25" spans="1:18" ht="15.75">
      <c r="A25" s="13">
        <v>11</v>
      </c>
      <c r="B25" s="12">
        <v>47</v>
      </c>
      <c r="C25" s="14">
        <f t="shared" si="0"/>
        <v>235</v>
      </c>
      <c r="D25" s="14">
        <f aca="true" t="shared" si="6" ref="D25:D34">B25/48.56*100</f>
        <v>96.78747940691927</v>
      </c>
      <c r="E25" s="10">
        <v>3500000</v>
      </c>
      <c r="F25" s="14">
        <f>E25/F13*100</f>
        <v>77.77777777777779</v>
      </c>
      <c r="G25" s="8">
        <v>50</v>
      </c>
      <c r="H25" s="2">
        <v>16</v>
      </c>
      <c r="I25" s="19">
        <f t="shared" si="2"/>
        <v>33.33333333333333</v>
      </c>
      <c r="J25" s="10">
        <v>200000</v>
      </c>
      <c r="K25" s="14">
        <f t="shared" si="4"/>
        <v>38.88888888888889</v>
      </c>
      <c r="L25" s="2">
        <v>16</v>
      </c>
      <c r="M25" s="14">
        <f>L25/M13*50</f>
        <v>33.33333333333333</v>
      </c>
      <c r="N25" s="17">
        <v>23</v>
      </c>
      <c r="O25" s="14">
        <f t="shared" si="5"/>
        <v>46</v>
      </c>
      <c r="P25" s="42">
        <v>250000</v>
      </c>
      <c r="Q25" s="14">
        <f>P25/Q13*50</f>
        <v>10.416666666666668</v>
      </c>
      <c r="R25" s="18">
        <f t="shared" si="3"/>
        <v>621.5374794069193</v>
      </c>
    </row>
    <row r="26" spans="1:18" ht="15.75">
      <c r="A26" s="13">
        <v>12</v>
      </c>
      <c r="B26" s="12">
        <v>46</v>
      </c>
      <c r="C26" s="14">
        <f t="shared" si="0"/>
        <v>230</v>
      </c>
      <c r="D26" s="14">
        <f t="shared" si="6"/>
        <v>94.72817133443162</v>
      </c>
      <c r="E26" s="10">
        <v>4000000</v>
      </c>
      <c r="F26" s="14">
        <f>E26/F13*100</f>
        <v>88.88888888888889</v>
      </c>
      <c r="G26" s="8">
        <v>0</v>
      </c>
      <c r="H26" s="2">
        <v>15</v>
      </c>
      <c r="I26" s="19">
        <f t="shared" si="2"/>
        <v>37.5</v>
      </c>
      <c r="J26" s="10">
        <v>150000</v>
      </c>
      <c r="K26" s="14">
        <f t="shared" si="4"/>
        <v>25</v>
      </c>
      <c r="L26" s="2">
        <v>13</v>
      </c>
      <c r="M26" s="14">
        <f>L26/M13*50</f>
        <v>27.083333333333332</v>
      </c>
      <c r="N26" s="17">
        <v>6</v>
      </c>
      <c r="O26" s="14">
        <f t="shared" si="5"/>
        <v>12</v>
      </c>
      <c r="P26" s="42">
        <v>650000</v>
      </c>
      <c r="Q26" s="14">
        <f>P26/Q13*50</f>
        <v>27.083333333333332</v>
      </c>
      <c r="R26" s="18">
        <f t="shared" si="3"/>
        <v>542.2837268899872</v>
      </c>
    </row>
    <row r="27" spans="1:18" ht="15.75">
      <c r="A27" s="13">
        <v>13</v>
      </c>
      <c r="B27" s="12">
        <v>45</v>
      </c>
      <c r="C27" s="14">
        <f t="shared" si="0"/>
        <v>225</v>
      </c>
      <c r="D27" s="14">
        <f t="shared" si="6"/>
        <v>92.66886326194398</v>
      </c>
      <c r="E27" s="10">
        <v>3500000</v>
      </c>
      <c r="F27" s="14">
        <f>E27/F13*100</f>
        <v>77.77777777777779</v>
      </c>
      <c r="G27" s="8">
        <v>50</v>
      </c>
      <c r="H27" s="2">
        <v>16</v>
      </c>
      <c r="I27" s="19">
        <f t="shared" si="2"/>
        <v>33.33333333333333</v>
      </c>
      <c r="J27" s="10">
        <v>240000</v>
      </c>
      <c r="K27" s="14">
        <f t="shared" si="4"/>
        <v>50</v>
      </c>
      <c r="L27" s="2">
        <v>20</v>
      </c>
      <c r="M27" s="14">
        <f>L27/M13*50</f>
        <v>41.66666666666667</v>
      </c>
      <c r="N27" s="17">
        <v>18</v>
      </c>
      <c r="O27" s="14">
        <f t="shared" si="5"/>
        <v>36</v>
      </c>
      <c r="P27" s="42">
        <v>900000</v>
      </c>
      <c r="Q27" s="14">
        <f>P27/Q13*50</f>
        <v>37.5</v>
      </c>
      <c r="R27" s="18">
        <f t="shared" si="3"/>
        <v>643.9466410397217</v>
      </c>
    </row>
    <row r="28" spans="1:18" ht="15.75">
      <c r="A28" s="13">
        <v>14</v>
      </c>
      <c r="B28" s="12">
        <v>44</v>
      </c>
      <c r="C28" s="14">
        <f t="shared" si="0"/>
        <v>220</v>
      </c>
      <c r="D28" s="14">
        <f t="shared" si="6"/>
        <v>90.60955518945633</v>
      </c>
      <c r="E28" s="10">
        <v>1500000</v>
      </c>
      <c r="F28" s="14">
        <f>E28/F13*100</f>
        <v>33.33333333333333</v>
      </c>
      <c r="G28" s="8">
        <v>0</v>
      </c>
      <c r="H28" s="2">
        <v>18</v>
      </c>
      <c r="I28" s="19">
        <f t="shared" si="2"/>
        <v>25</v>
      </c>
      <c r="J28" s="10">
        <v>200000</v>
      </c>
      <c r="K28" s="14">
        <f t="shared" si="4"/>
        <v>38.88888888888889</v>
      </c>
      <c r="L28" s="2">
        <v>14</v>
      </c>
      <c r="M28" s="14">
        <f>L28/M13*50</f>
        <v>29.166666666666668</v>
      </c>
      <c r="N28" s="17">
        <v>5</v>
      </c>
      <c r="O28" s="14">
        <f t="shared" si="5"/>
        <v>10</v>
      </c>
      <c r="P28" s="42">
        <v>1000000</v>
      </c>
      <c r="Q28" s="14">
        <f>P28/Q13*50</f>
        <v>41.66666666666667</v>
      </c>
      <c r="R28" s="18">
        <f t="shared" si="3"/>
        <v>488.66511074501193</v>
      </c>
    </row>
    <row r="29" spans="1:18" ht="15.75">
      <c r="A29" s="13">
        <v>15</v>
      </c>
      <c r="B29" s="12">
        <v>43</v>
      </c>
      <c r="C29" s="14">
        <f t="shared" si="0"/>
        <v>215</v>
      </c>
      <c r="D29" s="14">
        <f t="shared" si="6"/>
        <v>88.55024711696869</v>
      </c>
      <c r="E29" s="10">
        <v>4300000</v>
      </c>
      <c r="F29" s="14">
        <f>E29/F13*100</f>
        <v>95.55555555555556</v>
      </c>
      <c r="G29" s="8">
        <v>50</v>
      </c>
      <c r="H29" s="2">
        <v>16</v>
      </c>
      <c r="I29" s="19">
        <f t="shared" si="2"/>
        <v>33.33333333333333</v>
      </c>
      <c r="J29" s="10">
        <v>240000</v>
      </c>
      <c r="K29" s="14">
        <f t="shared" si="4"/>
        <v>50</v>
      </c>
      <c r="L29" s="2">
        <v>22</v>
      </c>
      <c r="M29" s="14">
        <f>L29/M13*50</f>
        <v>45.83333333333333</v>
      </c>
      <c r="N29" s="17">
        <v>17</v>
      </c>
      <c r="O29" s="14">
        <f t="shared" si="5"/>
        <v>34</v>
      </c>
      <c r="P29" s="42">
        <v>900000</v>
      </c>
      <c r="Q29" s="14">
        <f>P29/Q13*50</f>
        <v>37.5</v>
      </c>
      <c r="R29" s="18">
        <f t="shared" si="3"/>
        <v>649.7724693391909</v>
      </c>
    </row>
    <row r="30" spans="1:18" ht="15.75">
      <c r="A30" s="13">
        <v>16</v>
      </c>
      <c r="B30" s="12">
        <v>42</v>
      </c>
      <c r="C30" s="14">
        <f t="shared" si="0"/>
        <v>210</v>
      </c>
      <c r="D30" s="14">
        <f t="shared" si="6"/>
        <v>86.49093904448105</v>
      </c>
      <c r="E30" s="10">
        <v>2500000</v>
      </c>
      <c r="F30" s="14">
        <f>E30/F13*100</f>
        <v>55.55555555555556</v>
      </c>
      <c r="G30" s="8">
        <v>50</v>
      </c>
      <c r="H30" s="2">
        <v>16</v>
      </c>
      <c r="I30" s="19">
        <f t="shared" si="2"/>
        <v>33.33333333333333</v>
      </c>
      <c r="J30" s="10">
        <v>240000</v>
      </c>
      <c r="K30" s="14">
        <f t="shared" si="4"/>
        <v>50</v>
      </c>
      <c r="L30" s="2">
        <v>17</v>
      </c>
      <c r="M30" s="14">
        <f>L30/M13*50</f>
        <v>35.41666666666667</v>
      </c>
      <c r="N30" s="17">
        <v>7</v>
      </c>
      <c r="O30" s="14">
        <f t="shared" si="5"/>
        <v>14.000000000000002</v>
      </c>
      <c r="P30" s="42">
        <v>900000</v>
      </c>
      <c r="Q30" s="14">
        <f>P30/Q13*50</f>
        <v>37.5</v>
      </c>
      <c r="R30" s="18">
        <f t="shared" si="3"/>
        <v>572.2964946000366</v>
      </c>
    </row>
    <row r="31" spans="1:18" ht="15.75">
      <c r="A31" s="13">
        <v>17</v>
      </c>
      <c r="B31" s="12">
        <v>41</v>
      </c>
      <c r="C31" s="14">
        <f t="shared" si="0"/>
        <v>205</v>
      </c>
      <c r="D31" s="14">
        <f t="shared" si="6"/>
        <v>84.43163097199341</v>
      </c>
      <c r="E31" s="10">
        <v>1500000</v>
      </c>
      <c r="F31" s="14">
        <f>E31/F13*100</f>
        <v>33.33333333333333</v>
      </c>
      <c r="G31" s="8">
        <v>0</v>
      </c>
      <c r="H31" s="2">
        <v>19</v>
      </c>
      <c r="I31" s="19">
        <f t="shared" si="2"/>
        <v>20.833333333333336</v>
      </c>
      <c r="J31" s="10">
        <v>150000</v>
      </c>
      <c r="K31" s="14">
        <f t="shared" si="4"/>
        <v>25</v>
      </c>
      <c r="L31" s="2">
        <v>15</v>
      </c>
      <c r="M31" s="14">
        <f>L31/M13*50</f>
        <v>31.25</v>
      </c>
      <c r="N31" s="17">
        <v>6</v>
      </c>
      <c r="O31" s="14">
        <f t="shared" si="5"/>
        <v>12</v>
      </c>
      <c r="P31" s="42">
        <v>750000</v>
      </c>
      <c r="Q31" s="14">
        <f>P31/Q13*50</f>
        <v>31.25</v>
      </c>
      <c r="R31" s="18">
        <f t="shared" si="3"/>
        <v>443.09829763866003</v>
      </c>
    </row>
    <row r="32" spans="1:18" ht="15.75">
      <c r="A32" s="13">
        <v>18</v>
      </c>
      <c r="B32" s="12">
        <v>39</v>
      </c>
      <c r="C32" s="14">
        <f t="shared" si="0"/>
        <v>195</v>
      </c>
      <c r="D32" s="14">
        <f t="shared" si="6"/>
        <v>80.31301482701811</v>
      </c>
      <c r="E32" s="10">
        <v>3000000</v>
      </c>
      <c r="F32" s="14">
        <f>E32/F13*100</f>
        <v>66.66666666666666</v>
      </c>
      <c r="G32" s="8">
        <v>50</v>
      </c>
      <c r="H32" s="2">
        <v>17</v>
      </c>
      <c r="I32" s="19">
        <f t="shared" si="2"/>
        <v>29.166666666666668</v>
      </c>
      <c r="J32" s="10">
        <v>100000</v>
      </c>
      <c r="K32" s="14">
        <f t="shared" si="4"/>
        <v>11.11111111111111</v>
      </c>
      <c r="L32" s="2">
        <v>14</v>
      </c>
      <c r="M32" s="14">
        <f>L32/M13*50</f>
        <v>29.166666666666668</v>
      </c>
      <c r="N32" s="17">
        <v>4</v>
      </c>
      <c r="O32" s="14">
        <f t="shared" si="5"/>
        <v>8</v>
      </c>
      <c r="P32" s="42">
        <v>650000</v>
      </c>
      <c r="Q32" s="14">
        <f>P32/Q13*50</f>
        <v>27.083333333333332</v>
      </c>
      <c r="R32" s="18">
        <f t="shared" si="3"/>
        <v>496.50745927146255</v>
      </c>
    </row>
    <row r="33" spans="1:18" ht="15.75">
      <c r="A33" s="13">
        <v>19</v>
      </c>
      <c r="B33" s="12">
        <v>38</v>
      </c>
      <c r="C33" s="14">
        <f t="shared" si="0"/>
        <v>190</v>
      </c>
      <c r="D33" s="14">
        <f t="shared" si="6"/>
        <v>78.25370675453047</v>
      </c>
      <c r="E33" s="10">
        <v>4000000</v>
      </c>
      <c r="F33" s="14">
        <f>E33/F13*100</f>
        <v>88.88888888888889</v>
      </c>
      <c r="G33" s="8">
        <v>50</v>
      </c>
      <c r="H33" s="2">
        <v>15</v>
      </c>
      <c r="I33" s="19">
        <f t="shared" si="2"/>
        <v>37.5</v>
      </c>
      <c r="J33" s="10">
        <v>60000</v>
      </c>
      <c r="K33" s="14">
        <f t="shared" si="4"/>
        <v>0</v>
      </c>
      <c r="L33" s="2">
        <v>18</v>
      </c>
      <c r="M33" s="14">
        <f>L33/M13*50</f>
        <v>37.5</v>
      </c>
      <c r="N33" s="17">
        <v>3</v>
      </c>
      <c r="O33" s="14">
        <f t="shared" si="5"/>
        <v>6</v>
      </c>
      <c r="P33" s="42">
        <v>1100000</v>
      </c>
      <c r="Q33" s="14">
        <f>P33/Q13*50</f>
        <v>45.83333333333333</v>
      </c>
      <c r="R33" s="18">
        <f t="shared" si="3"/>
        <v>533.9759289767527</v>
      </c>
    </row>
    <row r="34" spans="1:18" ht="15.75">
      <c r="A34" s="13">
        <v>20</v>
      </c>
      <c r="B34" s="12">
        <v>37</v>
      </c>
      <c r="C34" s="14">
        <f t="shared" si="0"/>
        <v>185</v>
      </c>
      <c r="D34" s="14">
        <f t="shared" si="6"/>
        <v>76.19439868204283</v>
      </c>
      <c r="E34" s="10">
        <v>4500000</v>
      </c>
      <c r="F34" s="14">
        <f>E34/F13*100</f>
        <v>100</v>
      </c>
      <c r="G34" s="8">
        <v>50</v>
      </c>
      <c r="H34" s="2">
        <v>14</v>
      </c>
      <c r="I34" s="19">
        <f>(24-H34)/12*50</f>
        <v>41.66666666666667</v>
      </c>
      <c r="J34" s="10">
        <v>240000</v>
      </c>
      <c r="K34" s="14">
        <f t="shared" si="4"/>
        <v>50</v>
      </c>
      <c r="L34" s="2">
        <v>24</v>
      </c>
      <c r="M34" s="14">
        <f>L34/M13*50</f>
        <v>50</v>
      </c>
      <c r="N34" s="17">
        <v>25</v>
      </c>
      <c r="O34" s="14">
        <f t="shared" si="5"/>
        <v>50</v>
      </c>
      <c r="P34" s="42">
        <v>1200000</v>
      </c>
      <c r="Q34" s="14">
        <f>P34/Q13*50</f>
        <v>50</v>
      </c>
      <c r="R34" s="41">
        <f t="shared" si="3"/>
        <v>652.8610653487095</v>
      </c>
    </row>
    <row r="36" ht="13.5" thickBot="1"/>
    <row r="37" spans="1:14" ht="12.75">
      <c r="A37" s="26"/>
      <c r="B37" s="27"/>
      <c r="C37" s="27"/>
      <c r="D37" s="28" t="s">
        <v>0</v>
      </c>
      <c r="E37" s="27"/>
      <c r="F37" s="27"/>
      <c r="G37" s="29"/>
      <c r="K37" s="35" t="s">
        <v>50</v>
      </c>
      <c r="L37" s="50"/>
      <c r="M37" s="50"/>
      <c r="N37" s="51"/>
    </row>
    <row r="38" spans="1:14" ht="13.5" thickBot="1">
      <c r="A38" s="62" t="s">
        <v>4</v>
      </c>
      <c r="B38" s="63"/>
      <c r="C38" s="31">
        <f>SUM(B15:B34)</f>
        <v>973</v>
      </c>
      <c r="D38" s="43">
        <f>C38/C39</f>
        <v>48.65</v>
      </c>
      <c r="E38" s="20"/>
      <c r="F38" s="20"/>
      <c r="G38" s="32"/>
      <c r="K38" s="36" t="s">
        <v>51</v>
      </c>
      <c r="L38" s="52"/>
      <c r="M38" s="52"/>
      <c r="N38" s="53"/>
    </row>
    <row r="39" spans="1:7" ht="12.75">
      <c r="A39" s="30" t="s">
        <v>5</v>
      </c>
      <c r="B39" s="20"/>
      <c r="C39" s="33">
        <v>20</v>
      </c>
      <c r="D39" s="43"/>
      <c r="E39" s="20"/>
      <c r="F39" s="20"/>
      <c r="G39" s="32"/>
    </row>
    <row r="40" spans="1:7" ht="12.75">
      <c r="A40" s="30"/>
      <c r="B40" s="20"/>
      <c r="C40" s="20" t="s">
        <v>15</v>
      </c>
      <c r="D40" s="20"/>
      <c r="E40" s="20"/>
      <c r="F40" s="20"/>
      <c r="G40" s="32"/>
    </row>
    <row r="41" spans="1:7" ht="12.75">
      <c r="A41" s="30"/>
      <c r="B41" s="20"/>
      <c r="C41" s="20" t="s">
        <v>1</v>
      </c>
      <c r="D41" s="20"/>
      <c r="E41" s="20">
        <f>D38-10</f>
        <v>38.65</v>
      </c>
      <c r="F41" s="33" t="s">
        <v>2</v>
      </c>
      <c r="G41" s="32">
        <f>D38+10</f>
        <v>58.65</v>
      </c>
    </row>
    <row r="42" spans="1:7" ht="12.75">
      <c r="A42" s="30"/>
      <c r="B42" s="20"/>
      <c r="C42" s="20"/>
      <c r="D42" s="21" t="s">
        <v>3</v>
      </c>
      <c r="E42" s="20"/>
      <c r="F42" s="20"/>
      <c r="G42" s="32"/>
    </row>
    <row r="43" spans="1:9" ht="12.75">
      <c r="A43" s="30" t="s">
        <v>4</v>
      </c>
      <c r="B43" s="20"/>
      <c r="C43" s="20">
        <f>SUM(B17:B32)</f>
        <v>777</v>
      </c>
      <c r="D43" s="64">
        <f>C43/C44</f>
        <v>48.5625</v>
      </c>
      <c r="E43" s="20"/>
      <c r="F43" s="20"/>
      <c r="G43" s="32"/>
      <c r="I43" s="25"/>
    </row>
    <row r="44" spans="1:7" ht="13.5" thickBot="1">
      <c r="A44" s="34" t="s">
        <v>5</v>
      </c>
      <c r="B44" s="37"/>
      <c r="C44" s="37">
        <v>16</v>
      </c>
      <c r="D44" s="65"/>
      <c r="E44" s="37"/>
      <c r="F44" s="37"/>
      <c r="G44" s="38"/>
    </row>
  </sheetData>
  <mergeCells count="17">
    <mergeCell ref="L12:M12"/>
    <mergeCell ref="N12:O12"/>
    <mergeCell ref="P12:Q12"/>
    <mergeCell ref="J11:K11"/>
    <mergeCell ref="L11:M11"/>
    <mergeCell ref="N11:O11"/>
    <mergeCell ref="P11:Q11"/>
    <mergeCell ref="A38:B38"/>
    <mergeCell ref="D38:D39"/>
    <mergeCell ref="D43:D44"/>
    <mergeCell ref="J12:K12"/>
    <mergeCell ref="A11:A12"/>
    <mergeCell ref="B11:B12"/>
    <mergeCell ref="E11:F11"/>
    <mergeCell ref="H11:I11"/>
    <mergeCell ref="E12:F12"/>
    <mergeCell ref="H12:I1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23">
      <selection activeCell="P12" sqref="P12:Q12"/>
    </sheetView>
  </sheetViews>
  <sheetFormatPr defaultColWidth="9.140625" defaultRowHeight="12.75"/>
  <cols>
    <col min="1" max="1" width="4.57421875" style="0" customWidth="1"/>
    <col min="3" max="3" width="9.7109375" style="0" customWidth="1"/>
    <col min="4" max="4" width="14.57421875" style="0" customWidth="1"/>
    <col min="5" max="5" width="10.00390625" style="0" customWidth="1"/>
    <col min="6" max="6" width="10.421875" style="0" customWidth="1"/>
    <col min="8" max="8" width="6.28125" style="0" customWidth="1"/>
    <col min="10" max="10" width="8.28125" style="0" customWidth="1"/>
    <col min="12" max="12" width="6.57421875" style="0" customWidth="1"/>
    <col min="16" max="16" width="10.57421875" style="0" bestFit="1" customWidth="1"/>
    <col min="17" max="17" width="10.421875" style="0" customWidth="1"/>
    <col min="18" max="18" width="11.421875" style="0" customWidth="1"/>
  </cols>
  <sheetData>
    <row r="1" spans="2:5" ht="12.75">
      <c r="B1" t="s">
        <v>16</v>
      </c>
      <c r="E1" s="24">
        <v>2400000</v>
      </c>
    </row>
    <row r="2" spans="2:5" ht="12.75">
      <c r="B2" t="s">
        <v>36</v>
      </c>
      <c r="E2" s="24">
        <v>11250000</v>
      </c>
    </row>
    <row r="3" spans="2:5" ht="12.75">
      <c r="B3" t="s">
        <v>18</v>
      </c>
      <c r="E3" t="s">
        <v>37</v>
      </c>
    </row>
    <row r="4" spans="2:5" ht="12.75">
      <c r="B4" t="s">
        <v>20</v>
      </c>
      <c r="E4" t="s">
        <v>32</v>
      </c>
    </row>
    <row r="5" spans="2:5" ht="12.75">
      <c r="B5" t="s">
        <v>22</v>
      </c>
      <c r="E5" s="24">
        <v>120000</v>
      </c>
    </row>
    <row r="6" spans="2:5" ht="12.75">
      <c r="B6" t="s">
        <v>23</v>
      </c>
      <c r="E6" s="24">
        <v>480000</v>
      </c>
    </row>
    <row r="7" spans="2:5" ht="12.75">
      <c r="B7" t="s">
        <v>24</v>
      </c>
      <c r="E7" s="24" t="s">
        <v>32</v>
      </c>
    </row>
    <row r="8" spans="2:7" ht="12.75">
      <c r="B8" t="s">
        <v>26</v>
      </c>
      <c r="E8" s="24"/>
      <c r="G8" t="s">
        <v>34</v>
      </c>
    </row>
    <row r="9" spans="2:5" ht="12.75">
      <c r="B9" t="s">
        <v>28</v>
      </c>
      <c r="E9" s="24">
        <v>2400000</v>
      </c>
    </row>
    <row r="10" ht="12.75">
      <c r="E10" s="24"/>
    </row>
    <row r="11" spans="1:18" ht="15" customHeight="1">
      <c r="A11" s="66" t="s">
        <v>31</v>
      </c>
      <c r="B11" s="68" t="s">
        <v>7</v>
      </c>
      <c r="C11" s="15">
        <v>1</v>
      </c>
      <c r="D11" s="15">
        <v>2</v>
      </c>
      <c r="E11" s="59">
        <v>3</v>
      </c>
      <c r="F11" s="59"/>
      <c r="G11" s="15">
        <v>4</v>
      </c>
      <c r="H11" s="59">
        <v>5</v>
      </c>
      <c r="I11" s="59"/>
      <c r="J11" s="59">
        <v>6</v>
      </c>
      <c r="K11" s="59"/>
      <c r="L11" s="59">
        <v>7</v>
      </c>
      <c r="M11" s="59"/>
      <c r="N11" s="60">
        <v>8</v>
      </c>
      <c r="O11" s="61"/>
      <c r="P11" s="60">
        <v>9</v>
      </c>
      <c r="Q11" s="61"/>
      <c r="R11" s="16"/>
    </row>
    <row r="12" spans="1:18" ht="58.5" customHeight="1">
      <c r="A12" s="67"/>
      <c r="B12" s="68"/>
      <c r="C12" s="1" t="s">
        <v>13</v>
      </c>
      <c r="D12" s="1" t="s">
        <v>11</v>
      </c>
      <c r="E12" s="56" t="s">
        <v>29</v>
      </c>
      <c r="F12" s="56"/>
      <c r="G12" s="1" t="s">
        <v>10</v>
      </c>
      <c r="H12" s="56" t="s">
        <v>14</v>
      </c>
      <c r="I12" s="56"/>
      <c r="J12" s="56" t="s">
        <v>9</v>
      </c>
      <c r="K12" s="56"/>
      <c r="L12" s="56" t="s">
        <v>6</v>
      </c>
      <c r="M12" s="56"/>
      <c r="N12" s="56" t="s">
        <v>12</v>
      </c>
      <c r="O12" s="56"/>
      <c r="P12" s="57" t="s">
        <v>17</v>
      </c>
      <c r="Q12" s="58"/>
      <c r="R12" s="4" t="s">
        <v>8</v>
      </c>
    </row>
    <row r="13" spans="1:18" ht="12.75">
      <c r="A13" s="2"/>
      <c r="B13" s="2"/>
      <c r="C13" s="3"/>
      <c r="D13" s="3"/>
      <c r="E13" s="5"/>
      <c r="F13" s="6">
        <v>11250000</v>
      </c>
      <c r="G13" s="3"/>
      <c r="H13" s="7"/>
      <c r="I13" s="8">
        <v>24</v>
      </c>
      <c r="J13" s="7"/>
      <c r="K13" s="23">
        <v>480000</v>
      </c>
      <c r="L13" s="2"/>
      <c r="M13" s="8">
        <v>24</v>
      </c>
      <c r="N13" s="17"/>
      <c r="O13" s="8">
        <v>50</v>
      </c>
      <c r="P13" s="17"/>
      <c r="Q13" s="6">
        <v>2400000</v>
      </c>
      <c r="R13" s="39"/>
    </row>
    <row r="14" spans="1:18" ht="12.75">
      <c r="A14" s="2"/>
      <c r="B14" s="2"/>
      <c r="C14" s="9"/>
      <c r="D14" s="9"/>
      <c r="E14" s="10"/>
      <c r="F14" s="11"/>
      <c r="G14" s="9"/>
      <c r="H14" s="2"/>
      <c r="I14" s="9"/>
      <c r="J14" s="2"/>
      <c r="K14" s="9"/>
      <c r="L14" s="2"/>
      <c r="M14" s="8"/>
      <c r="N14" s="17"/>
      <c r="O14" s="8"/>
      <c r="P14" s="18"/>
      <c r="Q14" s="8"/>
      <c r="R14" s="40"/>
    </row>
    <row r="15" spans="1:18" ht="15.75">
      <c r="A15" s="13">
        <v>1</v>
      </c>
      <c r="B15" s="12">
        <v>67</v>
      </c>
      <c r="C15" s="14">
        <f aca="true" t="shared" si="0" ref="C15:C45">B15/100*500</f>
        <v>335</v>
      </c>
      <c r="D15" s="14">
        <f>51.19/B15*100</f>
        <v>76.40298507462686</v>
      </c>
      <c r="E15" s="10">
        <v>6000000</v>
      </c>
      <c r="F15" s="14">
        <f>E15/11250000*100</f>
        <v>53.333333333333336</v>
      </c>
      <c r="G15" s="8">
        <v>50</v>
      </c>
      <c r="H15" s="2">
        <v>24</v>
      </c>
      <c r="I15" s="19">
        <f>(24-H15)/9*50</f>
        <v>0</v>
      </c>
      <c r="J15" s="10">
        <v>120000</v>
      </c>
      <c r="K15" s="14">
        <f>(J15-120000)/360000*50</f>
        <v>0</v>
      </c>
      <c r="L15" s="2">
        <v>0</v>
      </c>
      <c r="M15" s="14">
        <f>L15/24*50</f>
        <v>0</v>
      </c>
      <c r="N15" s="17">
        <v>25</v>
      </c>
      <c r="O15" s="14">
        <f>N15/50*50</f>
        <v>25</v>
      </c>
      <c r="P15" s="42">
        <v>2400000</v>
      </c>
      <c r="Q15" s="14">
        <f>P15/2400000*50</f>
        <v>50</v>
      </c>
      <c r="R15" s="18">
        <f aca="true" t="shared" si="1" ref="R15:R45">C15+D15+F15+G15+I15+K15+M15+O15+Q15</f>
        <v>589.7363184079602</v>
      </c>
    </row>
    <row r="16" spans="1:18" ht="15.75">
      <c r="A16" s="13">
        <v>2</v>
      </c>
      <c r="B16" s="12">
        <v>67</v>
      </c>
      <c r="C16" s="14">
        <f t="shared" si="0"/>
        <v>335</v>
      </c>
      <c r="D16" s="14">
        <f>51.19/B16*100</f>
        <v>76.40298507462686</v>
      </c>
      <c r="E16" s="10">
        <v>7500000</v>
      </c>
      <c r="F16" s="14">
        <f aca="true" t="shared" si="2" ref="F16:F34">E16/11250000*100</f>
        <v>66.66666666666666</v>
      </c>
      <c r="G16" s="8">
        <v>0</v>
      </c>
      <c r="H16" s="2">
        <v>24</v>
      </c>
      <c r="I16" s="19">
        <f aca="true" t="shared" si="3" ref="I16:I45">(24-H16)/9*50</f>
        <v>0</v>
      </c>
      <c r="J16" s="10">
        <v>120000</v>
      </c>
      <c r="K16" s="14">
        <f aca="true" t="shared" si="4" ref="K16:K45">(J16-120000)/360000*50</f>
        <v>0</v>
      </c>
      <c r="L16" s="2">
        <v>0</v>
      </c>
      <c r="M16" s="14">
        <f aca="true" t="shared" si="5" ref="M16:M45">L16/24*50</f>
        <v>0</v>
      </c>
      <c r="N16" s="17">
        <v>32</v>
      </c>
      <c r="O16" s="14">
        <f aca="true" t="shared" si="6" ref="O16:O45">N16/50*50</f>
        <v>32</v>
      </c>
      <c r="P16" s="42">
        <v>1700000</v>
      </c>
      <c r="Q16" s="14">
        <f aca="true" t="shared" si="7" ref="Q16:Q45">P16/2400000*50</f>
        <v>35.41666666666667</v>
      </c>
      <c r="R16" s="18">
        <f t="shared" si="1"/>
        <v>545.4863184079601</v>
      </c>
    </row>
    <row r="17" spans="1:18" ht="15.75">
      <c r="A17" s="13">
        <v>3</v>
      </c>
      <c r="B17" s="12">
        <v>66</v>
      </c>
      <c r="C17" s="14">
        <f t="shared" si="0"/>
        <v>330</v>
      </c>
      <c r="D17" s="14">
        <f aca="true" t="shared" si="8" ref="D17:D30">51.19/B17*100</f>
        <v>77.56060606060605</v>
      </c>
      <c r="E17" s="10">
        <v>8000000</v>
      </c>
      <c r="F17" s="14">
        <f t="shared" si="2"/>
        <v>71.11111111111111</v>
      </c>
      <c r="G17" s="8">
        <v>0</v>
      </c>
      <c r="H17" s="2">
        <v>24</v>
      </c>
      <c r="I17" s="19">
        <f t="shared" si="3"/>
        <v>0</v>
      </c>
      <c r="J17" s="10">
        <v>120000</v>
      </c>
      <c r="K17" s="14">
        <f t="shared" si="4"/>
        <v>0</v>
      </c>
      <c r="L17" s="2">
        <v>0</v>
      </c>
      <c r="M17" s="14">
        <f t="shared" si="5"/>
        <v>0</v>
      </c>
      <c r="N17" s="17">
        <v>35</v>
      </c>
      <c r="O17" s="14">
        <f t="shared" si="6"/>
        <v>35</v>
      </c>
      <c r="P17" s="42">
        <v>2000000</v>
      </c>
      <c r="Q17" s="14">
        <f t="shared" si="7"/>
        <v>41.66666666666667</v>
      </c>
      <c r="R17" s="18">
        <f t="shared" si="1"/>
        <v>555.3383838383838</v>
      </c>
    </row>
    <row r="18" spans="1:18" ht="15.75">
      <c r="A18" s="13">
        <v>4</v>
      </c>
      <c r="B18" s="12">
        <v>66</v>
      </c>
      <c r="C18" s="14">
        <f t="shared" si="0"/>
        <v>330</v>
      </c>
      <c r="D18" s="14">
        <f t="shared" si="8"/>
        <v>77.56060606060605</v>
      </c>
      <c r="E18" s="10">
        <v>5500000</v>
      </c>
      <c r="F18" s="14">
        <f t="shared" si="2"/>
        <v>48.888888888888886</v>
      </c>
      <c r="G18" s="8">
        <v>50</v>
      </c>
      <c r="H18" s="2">
        <v>24</v>
      </c>
      <c r="I18" s="19">
        <f t="shared" si="3"/>
        <v>0</v>
      </c>
      <c r="J18" s="10">
        <v>120000</v>
      </c>
      <c r="K18" s="14">
        <f t="shared" si="4"/>
        <v>0</v>
      </c>
      <c r="L18" s="2">
        <v>0</v>
      </c>
      <c r="M18" s="14">
        <f t="shared" si="5"/>
        <v>0</v>
      </c>
      <c r="N18" s="17">
        <v>30</v>
      </c>
      <c r="O18" s="14">
        <f t="shared" si="6"/>
        <v>30</v>
      </c>
      <c r="P18" s="42">
        <v>3000000</v>
      </c>
      <c r="Q18" s="14">
        <f t="shared" si="7"/>
        <v>62.5</v>
      </c>
      <c r="R18" s="18">
        <f t="shared" si="1"/>
        <v>598.9494949494949</v>
      </c>
    </row>
    <row r="19" spans="1:18" ht="15.75">
      <c r="A19" s="13">
        <v>5</v>
      </c>
      <c r="B19" s="12">
        <v>65</v>
      </c>
      <c r="C19" s="14">
        <f t="shared" si="0"/>
        <v>325</v>
      </c>
      <c r="D19" s="14">
        <f t="shared" si="8"/>
        <v>78.75384615384615</v>
      </c>
      <c r="E19" s="10">
        <v>7000000</v>
      </c>
      <c r="F19" s="14">
        <f t="shared" si="2"/>
        <v>62.22222222222222</v>
      </c>
      <c r="G19" s="8">
        <v>0</v>
      </c>
      <c r="H19" s="2">
        <v>24</v>
      </c>
      <c r="I19" s="19">
        <f t="shared" si="3"/>
        <v>0</v>
      </c>
      <c r="J19" s="10">
        <v>120000</v>
      </c>
      <c r="K19" s="14">
        <f t="shared" si="4"/>
        <v>0</v>
      </c>
      <c r="L19" s="2">
        <v>0</v>
      </c>
      <c r="M19" s="14">
        <f t="shared" si="5"/>
        <v>0</v>
      </c>
      <c r="N19" s="17">
        <v>28</v>
      </c>
      <c r="O19" s="14">
        <f t="shared" si="6"/>
        <v>28.000000000000004</v>
      </c>
      <c r="P19" s="42">
        <v>2500000</v>
      </c>
      <c r="Q19" s="14">
        <f t="shared" si="7"/>
        <v>52.083333333333336</v>
      </c>
      <c r="R19" s="18">
        <f t="shared" si="1"/>
        <v>546.0594017094018</v>
      </c>
    </row>
    <row r="20" spans="1:18" ht="15.75">
      <c r="A20" s="13">
        <v>6</v>
      </c>
      <c r="B20" s="12">
        <v>64</v>
      </c>
      <c r="C20" s="14">
        <f t="shared" si="0"/>
        <v>320</v>
      </c>
      <c r="D20" s="14">
        <f t="shared" si="8"/>
        <v>79.984375</v>
      </c>
      <c r="E20" s="10">
        <v>8600000</v>
      </c>
      <c r="F20" s="14">
        <f t="shared" si="2"/>
        <v>76.44444444444444</v>
      </c>
      <c r="G20" s="8">
        <v>0</v>
      </c>
      <c r="H20" s="2">
        <v>15</v>
      </c>
      <c r="I20" s="19">
        <f t="shared" si="3"/>
        <v>50</v>
      </c>
      <c r="J20" s="10">
        <v>120000</v>
      </c>
      <c r="K20" s="14">
        <f t="shared" si="4"/>
        <v>0</v>
      </c>
      <c r="L20" s="2">
        <v>0</v>
      </c>
      <c r="M20" s="14">
        <f t="shared" si="5"/>
        <v>0</v>
      </c>
      <c r="N20" s="17">
        <v>25</v>
      </c>
      <c r="O20" s="14">
        <f t="shared" si="6"/>
        <v>25</v>
      </c>
      <c r="P20" s="42">
        <v>1500000</v>
      </c>
      <c r="Q20" s="14">
        <f t="shared" si="7"/>
        <v>31.25</v>
      </c>
      <c r="R20" s="18">
        <f t="shared" si="1"/>
        <v>582.6788194444445</v>
      </c>
    </row>
    <row r="21" spans="1:18" ht="15.75">
      <c r="A21" s="13">
        <v>7</v>
      </c>
      <c r="B21" s="22">
        <v>63</v>
      </c>
      <c r="C21" s="14">
        <f t="shared" si="0"/>
        <v>315</v>
      </c>
      <c r="D21" s="14">
        <f t="shared" si="8"/>
        <v>81.25396825396824</v>
      </c>
      <c r="E21" s="10">
        <v>10000000</v>
      </c>
      <c r="F21" s="14">
        <f t="shared" si="2"/>
        <v>88.88888888888889</v>
      </c>
      <c r="G21" s="8">
        <v>50</v>
      </c>
      <c r="H21" s="2">
        <v>16</v>
      </c>
      <c r="I21" s="19">
        <f t="shared" si="3"/>
        <v>44.44444444444444</v>
      </c>
      <c r="J21" s="10">
        <v>120000</v>
      </c>
      <c r="K21" s="14">
        <f t="shared" si="4"/>
        <v>0</v>
      </c>
      <c r="L21" s="2">
        <v>0</v>
      </c>
      <c r="M21" s="14">
        <f t="shared" si="5"/>
        <v>0</v>
      </c>
      <c r="N21" s="17">
        <v>18</v>
      </c>
      <c r="O21" s="14">
        <f t="shared" si="6"/>
        <v>18</v>
      </c>
      <c r="P21" s="42">
        <v>2000000</v>
      </c>
      <c r="Q21" s="14">
        <f t="shared" si="7"/>
        <v>41.66666666666667</v>
      </c>
      <c r="R21" s="18">
        <f t="shared" si="1"/>
        <v>639.2539682539682</v>
      </c>
    </row>
    <row r="22" spans="1:18" ht="15.75">
      <c r="A22" s="13">
        <v>8</v>
      </c>
      <c r="B22" s="12">
        <v>62</v>
      </c>
      <c r="C22" s="14">
        <f t="shared" si="0"/>
        <v>310</v>
      </c>
      <c r="D22" s="14">
        <f t="shared" si="8"/>
        <v>82.56451612903226</v>
      </c>
      <c r="E22" s="10">
        <v>9500000</v>
      </c>
      <c r="F22" s="14">
        <f t="shared" si="2"/>
        <v>84.44444444444444</v>
      </c>
      <c r="G22" s="8">
        <v>0</v>
      </c>
      <c r="H22" s="2">
        <v>18</v>
      </c>
      <c r="I22" s="19">
        <f t="shared" si="3"/>
        <v>33.33333333333333</v>
      </c>
      <c r="J22" s="10">
        <v>480000</v>
      </c>
      <c r="K22" s="14">
        <f t="shared" si="4"/>
        <v>50</v>
      </c>
      <c r="L22" s="2">
        <v>24</v>
      </c>
      <c r="M22" s="14">
        <f t="shared" si="5"/>
        <v>50</v>
      </c>
      <c r="N22" s="17">
        <v>28</v>
      </c>
      <c r="O22" s="14">
        <f t="shared" si="6"/>
        <v>28.000000000000004</v>
      </c>
      <c r="P22" s="42">
        <v>1100000</v>
      </c>
      <c r="Q22" s="14">
        <f t="shared" si="7"/>
        <v>22.916666666666664</v>
      </c>
      <c r="R22" s="18">
        <f t="shared" si="1"/>
        <v>661.2589605734767</v>
      </c>
    </row>
    <row r="23" spans="1:18" ht="15.75">
      <c r="A23" s="13">
        <v>9</v>
      </c>
      <c r="B23" s="12">
        <v>61</v>
      </c>
      <c r="C23" s="14">
        <f t="shared" si="0"/>
        <v>305</v>
      </c>
      <c r="D23" s="14">
        <f t="shared" si="8"/>
        <v>83.91803278688525</v>
      </c>
      <c r="E23" s="10">
        <v>8350000</v>
      </c>
      <c r="F23" s="14">
        <f t="shared" si="2"/>
        <v>74.22222222222223</v>
      </c>
      <c r="G23" s="8">
        <v>50</v>
      </c>
      <c r="H23" s="2">
        <v>14</v>
      </c>
      <c r="I23" s="19">
        <f t="shared" si="3"/>
        <v>55.55555555555556</v>
      </c>
      <c r="J23" s="10">
        <v>480000</v>
      </c>
      <c r="K23" s="14">
        <f t="shared" si="4"/>
        <v>50</v>
      </c>
      <c r="L23" s="2">
        <v>24</v>
      </c>
      <c r="M23" s="14">
        <f t="shared" si="5"/>
        <v>50</v>
      </c>
      <c r="N23" s="17">
        <v>32</v>
      </c>
      <c r="O23" s="14">
        <f t="shared" si="6"/>
        <v>32</v>
      </c>
      <c r="P23" s="42">
        <v>1500000</v>
      </c>
      <c r="Q23" s="14">
        <f t="shared" si="7"/>
        <v>31.25</v>
      </c>
      <c r="R23" s="18">
        <f t="shared" si="1"/>
        <v>731.945810564663</v>
      </c>
    </row>
    <row r="24" spans="1:18" ht="15.75">
      <c r="A24" s="13">
        <v>10</v>
      </c>
      <c r="B24" s="22">
        <v>56</v>
      </c>
      <c r="C24" s="14">
        <f t="shared" si="0"/>
        <v>280</v>
      </c>
      <c r="D24" s="14">
        <f t="shared" si="8"/>
        <v>91.41071428571428</v>
      </c>
      <c r="E24" s="10">
        <v>7750000</v>
      </c>
      <c r="F24" s="14">
        <f t="shared" si="2"/>
        <v>68.88888888888889</v>
      </c>
      <c r="G24" s="8">
        <v>0</v>
      </c>
      <c r="H24" s="2">
        <v>15</v>
      </c>
      <c r="I24" s="19">
        <f t="shared" si="3"/>
        <v>50</v>
      </c>
      <c r="J24" s="10">
        <v>480000</v>
      </c>
      <c r="K24" s="14">
        <f t="shared" si="4"/>
        <v>50</v>
      </c>
      <c r="L24" s="2">
        <v>24</v>
      </c>
      <c r="M24" s="14">
        <f t="shared" si="5"/>
        <v>50</v>
      </c>
      <c r="N24" s="17">
        <v>35</v>
      </c>
      <c r="O24" s="14">
        <f t="shared" si="6"/>
        <v>35</v>
      </c>
      <c r="P24" s="42">
        <v>2400000</v>
      </c>
      <c r="Q24" s="14">
        <f t="shared" si="7"/>
        <v>50</v>
      </c>
      <c r="R24" s="18">
        <f t="shared" si="1"/>
        <v>675.2996031746031</v>
      </c>
    </row>
    <row r="25" spans="1:18" ht="15.75">
      <c r="A25" s="13">
        <v>11</v>
      </c>
      <c r="B25" s="12">
        <v>55</v>
      </c>
      <c r="C25" s="14">
        <f t="shared" si="0"/>
        <v>275</v>
      </c>
      <c r="D25" s="14">
        <f t="shared" si="8"/>
        <v>93.07272727272728</v>
      </c>
      <c r="E25" s="10">
        <v>6800000</v>
      </c>
      <c r="F25" s="14">
        <f t="shared" si="2"/>
        <v>60.44444444444444</v>
      </c>
      <c r="G25" s="8">
        <v>50</v>
      </c>
      <c r="H25" s="2">
        <v>16</v>
      </c>
      <c r="I25" s="19">
        <f t="shared" si="3"/>
        <v>44.44444444444444</v>
      </c>
      <c r="J25" s="10">
        <v>480000</v>
      </c>
      <c r="K25" s="14">
        <f t="shared" si="4"/>
        <v>50</v>
      </c>
      <c r="L25" s="2">
        <v>24</v>
      </c>
      <c r="M25" s="14">
        <f t="shared" si="5"/>
        <v>50</v>
      </c>
      <c r="N25" s="17">
        <v>19</v>
      </c>
      <c r="O25" s="14">
        <f t="shared" si="6"/>
        <v>19</v>
      </c>
      <c r="P25" s="42">
        <v>2000000</v>
      </c>
      <c r="Q25" s="14">
        <f t="shared" si="7"/>
        <v>41.66666666666667</v>
      </c>
      <c r="R25" s="18">
        <f t="shared" si="1"/>
        <v>683.6282828282827</v>
      </c>
    </row>
    <row r="26" spans="1:18" ht="15.75">
      <c r="A26" s="13">
        <v>12</v>
      </c>
      <c r="B26" s="12">
        <v>54</v>
      </c>
      <c r="C26" s="14">
        <f t="shared" si="0"/>
        <v>270</v>
      </c>
      <c r="D26" s="14">
        <f t="shared" si="8"/>
        <v>94.79629629629629</v>
      </c>
      <c r="E26" s="10">
        <v>9200000</v>
      </c>
      <c r="F26" s="14">
        <f t="shared" si="2"/>
        <v>81.77777777777779</v>
      </c>
      <c r="G26" s="8">
        <v>0</v>
      </c>
      <c r="H26" s="2">
        <v>15</v>
      </c>
      <c r="I26" s="19">
        <f t="shared" si="3"/>
        <v>50</v>
      </c>
      <c r="J26" s="10">
        <v>480000</v>
      </c>
      <c r="K26" s="14">
        <f t="shared" si="4"/>
        <v>50</v>
      </c>
      <c r="L26" s="2">
        <v>24</v>
      </c>
      <c r="M26" s="14">
        <f t="shared" si="5"/>
        <v>50</v>
      </c>
      <c r="N26" s="17">
        <v>45</v>
      </c>
      <c r="O26" s="14">
        <f t="shared" si="6"/>
        <v>45</v>
      </c>
      <c r="P26" s="42">
        <v>1500000</v>
      </c>
      <c r="Q26" s="14">
        <f t="shared" si="7"/>
        <v>31.25</v>
      </c>
      <c r="R26" s="18">
        <f t="shared" si="1"/>
        <v>672.8240740740741</v>
      </c>
    </row>
    <row r="27" spans="1:18" ht="15.75">
      <c r="A27" s="13">
        <v>13</v>
      </c>
      <c r="B27" s="12">
        <v>54</v>
      </c>
      <c r="C27" s="14">
        <f t="shared" si="0"/>
        <v>270</v>
      </c>
      <c r="D27" s="14">
        <f t="shared" si="8"/>
        <v>94.79629629629629</v>
      </c>
      <c r="E27" s="10">
        <v>8350000</v>
      </c>
      <c r="F27" s="14">
        <f t="shared" si="2"/>
        <v>74.22222222222223</v>
      </c>
      <c r="G27" s="8">
        <v>50</v>
      </c>
      <c r="H27" s="2">
        <v>16</v>
      </c>
      <c r="I27" s="19">
        <f t="shared" si="3"/>
        <v>44.44444444444444</v>
      </c>
      <c r="J27" s="10">
        <v>480000</v>
      </c>
      <c r="K27" s="14">
        <f t="shared" si="4"/>
        <v>50</v>
      </c>
      <c r="L27" s="2">
        <v>24</v>
      </c>
      <c r="M27" s="14">
        <f t="shared" si="5"/>
        <v>50</v>
      </c>
      <c r="N27" s="17">
        <v>45</v>
      </c>
      <c r="O27" s="14">
        <f t="shared" si="6"/>
        <v>45</v>
      </c>
      <c r="P27" s="42">
        <v>2100000</v>
      </c>
      <c r="Q27" s="14">
        <f t="shared" si="7"/>
        <v>43.75</v>
      </c>
      <c r="R27" s="18">
        <f t="shared" si="1"/>
        <v>722.2129629629629</v>
      </c>
    </row>
    <row r="28" spans="1:18" ht="15.75">
      <c r="A28" s="13">
        <v>14</v>
      </c>
      <c r="B28" s="12">
        <v>53</v>
      </c>
      <c r="C28" s="14">
        <f t="shared" si="0"/>
        <v>265</v>
      </c>
      <c r="D28" s="14">
        <f t="shared" si="8"/>
        <v>96.58490566037734</v>
      </c>
      <c r="E28" s="10">
        <v>7400000</v>
      </c>
      <c r="F28" s="14">
        <f t="shared" si="2"/>
        <v>65.77777777777779</v>
      </c>
      <c r="G28" s="8">
        <v>0</v>
      </c>
      <c r="H28" s="2">
        <v>17</v>
      </c>
      <c r="I28" s="19">
        <f t="shared" si="3"/>
        <v>38.88888888888889</v>
      </c>
      <c r="J28" s="10">
        <v>480000</v>
      </c>
      <c r="K28" s="14">
        <f t="shared" si="4"/>
        <v>50</v>
      </c>
      <c r="L28" s="2">
        <v>24</v>
      </c>
      <c r="M28" s="14">
        <f t="shared" si="5"/>
        <v>50</v>
      </c>
      <c r="N28" s="17">
        <v>48</v>
      </c>
      <c r="O28" s="14">
        <f t="shared" si="6"/>
        <v>48</v>
      </c>
      <c r="P28" s="42">
        <v>2400000</v>
      </c>
      <c r="Q28" s="14">
        <f t="shared" si="7"/>
        <v>50</v>
      </c>
      <c r="R28" s="18">
        <f t="shared" si="1"/>
        <v>664.251572327044</v>
      </c>
    </row>
    <row r="29" spans="1:18" ht="15.75">
      <c r="A29" s="13">
        <v>15</v>
      </c>
      <c r="B29" s="12">
        <v>53</v>
      </c>
      <c r="C29" s="14">
        <f t="shared" si="0"/>
        <v>265</v>
      </c>
      <c r="D29" s="14">
        <f t="shared" si="8"/>
        <v>96.58490566037734</v>
      </c>
      <c r="E29" s="10">
        <v>4500000</v>
      </c>
      <c r="F29" s="14">
        <f t="shared" si="2"/>
        <v>40</v>
      </c>
      <c r="G29" s="8">
        <v>50</v>
      </c>
      <c r="H29" s="2">
        <v>16</v>
      </c>
      <c r="I29" s="19">
        <f t="shared" si="3"/>
        <v>44.44444444444444</v>
      </c>
      <c r="J29" s="10">
        <v>480000</v>
      </c>
      <c r="K29" s="14">
        <f t="shared" si="4"/>
        <v>50</v>
      </c>
      <c r="L29" s="2">
        <v>24</v>
      </c>
      <c r="M29" s="14">
        <f t="shared" si="5"/>
        <v>50</v>
      </c>
      <c r="N29" s="17">
        <v>40</v>
      </c>
      <c r="O29" s="14">
        <f t="shared" si="6"/>
        <v>40</v>
      </c>
      <c r="P29" s="42">
        <v>2400000</v>
      </c>
      <c r="Q29" s="14">
        <f t="shared" si="7"/>
        <v>50</v>
      </c>
      <c r="R29" s="18">
        <f t="shared" si="1"/>
        <v>686.0293501048218</v>
      </c>
    </row>
    <row r="30" spans="1:18" ht="15.75">
      <c r="A30" s="13">
        <v>16</v>
      </c>
      <c r="B30" s="12">
        <v>52</v>
      </c>
      <c r="C30" s="14">
        <f t="shared" si="0"/>
        <v>260</v>
      </c>
      <c r="D30" s="14">
        <f t="shared" si="8"/>
        <v>98.44230769230768</v>
      </c>
      <c r="E30" s="10">
        <v>5500000</v>
      </c>
      <c r="F30" s="14">
        <f t="shared" si="2"/>
        <v>48.888888888888886</v>
      </c>
      <c r="G30" s="8">
        <v>50</v>
      </c>
      <c r="H30" s="2">
        <v>16</v>
      </c>
      <c r="I30" s="19">
        <f t="shared" si="3"/>
        <v>44.44444444444444</v>
      </c>
      <c r="J30" s="10">
        <v>480000</v>
      </c>
      <c r="K30" s="14">
        <f t="shared" si="4"/>
        <v>50</v>
      </c>
      <c r="L30" s="2">
        <v>24</v>
      </c>
      <c r="M30" s="14">
        <f t="shared" si="5"/>
        <v>50</v>
      </c>
      <c r="N30" s="17">
        <v>37</v>
      </c>
      <c r="O30" s="14">
        <f t="shared" si="6"/>
        <v>37</v>
      </c>
      <c r="P30" s="42">
        <v>1700000</v>
      </c>
      <c r="Q30" s="14">
        <f t="shared" si="7"/>
        <v>35.41666666666667</v>
      </c>
      <c r="R30" s="18">
        <f t="shared" si="1"/>
        <v>674.1923076923076</v>
      </c>
    </row>
    <row r="31" spans="1:18" ht="15.75">
      <c r="A31" s="13">
        <v>17</v>
      </c>
      <c r="B31" s="12">
        <v>51</v>
      </c>
      <c r="C31" s="14">
        <f t="shared" si="0"/>
        <v>255</v>
      </c>
      <c r="D31" s="14">
        <f>B31/51.19*100</f>
        <v>99.6288337565931</v>
      </c>
      <c r="E31" s="10">
        <v>7500000</v>
      </c>
      <c r="F31" s="14">
        <f t="shared" si="2"/>
        <v>66.66666666666666</v>
      </c>
      <c r="G31" s="8">
        <v>0</v>
      </c>
      <c r="H31" s="2">
        <v>18</v>
      </c>
      <c r="I31" s="19">
        <f t="shared" si="3"/>
        <v>33.33333333333333</v>
      </c>
      <c r="J31" s="10">
        <v>480000</v>
      </c>
      <c r="K31" s="14">
        <f t="shared" si="4"/>
        <v>50</v>
      </c>
      <c r="L31" s="2">
        <v>24</v>
      </c>
      <c r="M31" s="14">
        <f t="shared" si="5"/>
        <v>50</v>
      </c>
      <c r="N31" s="17">
        <v>29</v>
      </c>
      <c r="O31" s="14">
        <f t="shared" si="6"/>
        <v>28.999999999999996</v>
      </c>
      <c r="P31" s="42">
        <v>1600000</v>
      </c>
      <c r="Q31" s="14">
        <f t="shared" si="7"/>
        <v>33.33333333333333</v>
      </c>
      <c r="R31" s="18">
        <f t="shared" si="1"/>
        <v>616.9621670899265</v>
      </c>
    </row>
    <row r="32" spans="1:18" ht="15.75">
      <c r="A32" s="13">
        <v>18</v>
      </c>
      <c r="B32" s="12">
        <v>49</v>
      </c>
      <c r="C32" s="14">
        <f t="shared" si="0"/>
        <v>245</v>
      </c>
      <c r="D32" s="14">
        <f>B32/51.19*100</f>
        <v>95.72182066809924</v>
      </c>
      <c r="E32" s="10">
        <v>6000000</v>
      </c>
      <c r="F32" s="14">
        <f t="shared" si="2"/>
        <v>53.333333333333336</v>
      </c>
      <c r="G32" s="8">
        <v>50</v>
      </c>
      <c r="H32" s="2">
        <v>17</v>
      </c>
      <c r="I32" s="19">
        <f t="shared" si="3"/>
        <v>38.88888888888889</v>
      </c>
      <c r="J32" s="10">
        <v>480000</v>
      </c>
      <c r="K32" s="14">
        <f t="shared" si="4"/>
        <v>50</v>
      </c>
      <c r="L32" s="2">
        <v>24</v>
      </c>
      <c r="M32" s="14">
        <f t="shared" si="5"/>
        <v>50</v>
      </c>
      <c r="N32" s="17">
        <v>36</v>
      </c>
      <c r="O32" s="14">
        <f t="shared" si="6"/>
        <v>36</v>
      </c>
      <c r="P32" s="42">
        <v>2400000</v>
      </c>
      <c r="Q32" s="14">
        <f t="shared" si="7"/>
        <v>50</v>
      </c>
      <c r="R32" s="18">
        <f t="shared" si="1"/>
        <v>668.9440428903215</v>
      </c>
    </row>
    <row r="33" spans="1:18" ht="15.75">
      <c r="A33" s="13">
        <v>19</v>
      </c>
      <c r="B33" s="12">
        <v>49</v>
      </c>
      <c r="C33" s="14">
        <f t="shared" si="0"/>
        <v>245</v>
      </c>
      <c r="D33" s="14">
        <f>B33/51.19*100</f>
        <v>95.72182066809924</v>
      </c>
      <c r="E33" s="10">
        <v>10000000</v>
      </c>
      <c r="F33" s="14">
        <f t="shared" si="2"/>
        <v>88.88888888888889</v>
      </c>
      <c r="G33" s="8">
        <v>50</v>
      </c>
      <c r="H33" s="2">
        <v>15</v>
      </c>
      <c r="I33" s="19">
        <f t="shared" si="3"/>
        <v>50</v>
      </c>
      <c r="J33" s="10">
        <v>480000</v>
      </c>
      <c r="K33" s="14">
        <f t="shared" si="4"/>
        <v>50</v>
      </c>
      <c r="L33" s="2">
        <v>24</v>
      </c>
      <c r="M33" s="14">
        <f t="shared" si="5"/>
        <v>50</v>
      </c>
      <c r="N33" s="17">
        <v>50</v>
      </c>
      <c r="O33" s="14">
        <f t="shared" si="6"/>
        <v>50</v>
      </c>
      <c r="P33" s="42">
        <v>2400000</v>
      </c>
      <c r="Q33" s="14">
        <f t="shared" si="7"/>
        <v>50</v>
      </c>
      <c r="R33" s="41">
        <f t="shared" si="1"/>
        <v>729.6107095569881</v>
      </c>
    </row>
    <row r="34" spans="1:18" ht="15.75">
      <c r="A34" s="13">
        <v>20</v>
      </c>
      <c r="B34" s="12">
        <v>48</v>
      </c>
      <c r="C34" s="14">
        <f t="shared" si="0"/>
        <v>240</v>
      </c>
      <c r="D34" s="14">
        <f>B34/51.19*100</f>
        <v>93.76831412385232</v>
      </c>
      <c r="E34" s="10">
        <v>11000000</v>
      </c>
      <c r="F34" s="14">
        <f t="shared" si="2"/>
        <v>97.77777777777777</v>
      </c>
      <c r="G34" s="8">
        <v>0</v>
      </c>
      <c r="H34" s="2">
        <v>17</v>
      </c>
      <c r="I34" s="19">
        <f t="shared" si="3"/>
        <v>38.88888888888889</v>
      </c>
      <c r="J34" s="10">
        <v>430000</v>
      </c>
      <c r="K34" s="14">
        <f t="shared" si="4"/>
        <v>43.05555555555556</v>
      </c>
      <c r="L34" s="2">
        <v>24</v>
      </c>
      <c r="M34" s="14">
        <f t="shared" si="5"/>
        <v>50</v>
      </c>
      <c r="N34" s="17">
        <v>50</v>
      </c>
      <c r="O34" s="14">
        <f t="shared" si="6"/>
        <v>50</v>
      </c>
      <c r="P34" s="42">
        <v>1000000</v>
      </c>
      <c r="Q34" s="14">
        <f t="shared" si="7"/>
        <v>20.833333333333336</v>
      </c>
      <c r="R34" s="18">
        <f t="shared" si="1"/>
        <v>634.323869679408</v>
      </c>
    </row>
    <row r="35" spans="1:18" ht="15.75">
      <c r="A35" s="13">
        <v>21</v>
      </c>
      <c r="B35" s="12">
        <v>48</v>
      </c>
      <c r="C35" s="14">
        <f t="shared" si="0"/>
        <v>240</v>
      </c>
      <c r="D35" s="14">
        <f aca="true" t="shared" si="9" ref="D35:D45">B35/51.19*100</f>
        <v>93.76831412385232</v>
      </c>
      <c r="E35" s="10">
        <v>8500000</v>
      </c>
      <c r="F35" s="14">
        <f aca="true" t="shared" si="10" ref="F35:F45">E35/11250000*100</f>
        <v>75.55555555555556</v>
      </c>
      <c r="G35" s="8">
        <v>50</v>
      </c>
      <c r="H35" s="2">
        <v>20</v>
      </c>
      <c r="I35" s="19">
        <f t="shared" si="3"/>
        <v>22.22222222222222</v>
      </c>
      <c r="J35" s="10">
        <v>320000</v>
      </c>
      <c r="K35" s="14">
        <f t="shared" si="4"/>
        <v>27.77777777777778</v>
      </c>
      <c r="L35" s="2">
        <v>24</v>
      </c>
      <c r="M35" s="14">
        <f t="shared" si="5"/>
        <v>50</v>
      </c>
      <c r="N35" s="17">
        <v>47</v>
      </c>
      <c r="O35" s="14">
        <f t="shared" si="6"/>
        <v>47</v>
      </c>
      <c r="P35" s="42">
        <v>2400000</v>
      </c>
      <c r="Q35" s="14">
        <f t="shared" si="7"/>
        <v>50</v>
      </c>
      <c r="R35" s="18">
        <f t="shared" si="1"/>
        <v>656.3238696794078</v>
      </c>
    </row>
    <row r="36" spans="1:18" ht="15.75">
      <c r="A36" s="13">
        <v>22</v>
      </c>
      <c r="B36" s="12">
        <v>48</v>
      </c>
      <c r="C36" s="14">
        <f t="shared" si="0"/>
        <v>240</v>
      </c>
      <c r="D36" s="14">
        <f t="shared" si="9"/>
        <v>93.76831412385232</v>
      </c>
      <c r="E36" s="10">
        <v>11000000</v>
      </c>
      <c r="F36" s="14">
        <f t="shared" si="10"/>
        <v>97.77777777777777</v>
      </c>
      <c r="G36" s="8">
        <v>0</v>
      </c>
      <c r="H36" s="2">
        <v>19</v>
      </c>
      <c r="I36" s="19">
        <f t="shared" si="3"/>
        <v>27.77777777777778</v>
      </c>
      <c r="J36" s="10">
        <v>200000</v>
      </c>
      <c r="K36" s="14">
        <f t="shared" si="4"/>
        <v>11.11111111111111</v>
      </c>
      <c r="L36" s="2">
        <v>24</v>
      </c>
      <c r="M36" s="14">
        <f t="shared" si="5"/>
        <v>50</v>
      </c>
      <c r="N36" s="17">
        <v>30</v>
      </c>
      <c r="O36" s="14">
        <f t="shared" si="6"/>
        <v>30</v>
      </c>
      <c r="P36" s="42">
        <v>1900000</v>
      </c>
      <c r="Q36" s="14">
        <f t="shared" si="7"/>
        <v>39.58333333333333</v>
      </c>
      <c r="R36" s="18">
        <f t="shared" si="1"/>
        <v>590.0183141238523</v>
      </c>
    </row>
    <row r="37" spans="1:18" ht="15.75">
      <c r="A37" s="13">
        <v>23</v>
      </c>
      <c r="B37" s="12">
        <v>47</v>
      </c>
      <c r="C37" s="14">
        <f t="shared" si="0"/>
        <v>235</v>
      </c>
      <c r="D37" s="14">
        <f t="shared" si="9"/>
        <v>91.8148075796054</v>
      </c>
      <c r="E37" s="10">
        <v>10000000</v>
      </c>
      <c r="F37" s="14">
        <f t="shared" si="10"/>
        <v>88.88888888888889</v>
      </c>
      <c r="G37" s="8">
        <v>0</v>
      </c>
      <c r="H37" s="2">
        <v>18</v>
      </c>
      <c r="I37" s="19">
        <f t="shared" si="3"/>
        <v>33.33333333333333</v>
      </c>
      <c r="J37" s="10">
        <v>250000</v>
      </c>
      <c r="K37" s="14">
        <f t="shared" si="4"/>
        <v>18.055555555555554</v>
      </c>
      <c r="L37" s="2">
        <v>18</v>
      </c>
      <c r="M37" s="14">
        <f t="shared" si="5"/>
        <v>37.5</v>
      </c>
      <c r="N37" s="17">
        <v>35</v>
      </c>
      <c r="O37" s="14">
        <f t="shared" si="6"/>
        <v>35</v>
      </c>
      <c r="P37" s="42">
        <v>1450000</v>
      </c>
      <c r="Q37" s="14">
        <f t="shared" si="7"/>
        <v>30.208333333333332</v>
      </c>
      <c r="R37" s="18">
        <f t="shared" si="1"/>
        <v>569.8009186907165</v>
      </c>
    </row>
    <row r="38" spans="1:18" ht="15.75">
      <c r="A38" s="13">
        <v>24</v>
      </c>
      <c r="B38" s="12">
        <v>47</v>
      </c>
      <c r="C38" s="14">
        <f t="shared" si="0"/>
        <v>235</v>
      </c>
      <c r="D38" s="14">
        <f t="shared" si="9"/>
        <v>91.8148075796054</v>
      </c>
      <c r="E38" s="10">
        <v>9000000</v>
      </c>
      <c r="F38" s="14">
        <f t="shared" si="10"/>
        <v>80</v>
      </c>
      <c r="G38" s="8">
        <v>50</v>
      </c>
      <c r="H38" s="2">
        <v>20</v>
      </c>
      <c r="I38" s="19">
        <f t="shared" si="3"/>
        <v>22.22222222222222</v>
      </c>
      <c r="J38" s="10">
        <v>400000</v>
      </c>
      <c r="K38" s="14">
        <f t="shared" si="4"/>
        <v>38.88888888888889</v>
      </c>
      <c r="L38" s="2">
        <v>12</v>
      </c>
      <c r="M38" s="14">
        <f t="shared" si="5"/>
        <v>25</v>
      </c>
      <c r="N38" s="17">
        <v>25</v>
      </c>
      <c r="O38" s="14">
        <f t="shared" si="6"/>
        <v>25</v>
      </c>
      <c r="P38" s="42">
        <v>2150000</v>
      </c>
      <c r="Q38" s="14">
        <f t="shared" si="7"/>
        <v>44.79166666666667</v>
      </c>
      <c r="R38" s="18">
        <f t="shared" si="1"/>
        <v>612.7175853573831</v>
      </c>
    </row>
    <row r="39" spans="1:18" ht="15.75">
      <c r="A39" s="13">
        <v>25</v>
      </c>
      <c r="B39" s="12">
        <v>47</v>
      </c>
      <c r="C39" s="14">
        <f t="shared" si="0"/>
        <v>235</v>
      </c>
      <c r="D39" s="14">
        <f t="shared" si="9"/>
        <v>91.8148075796054</v>
      </c>
      <c r="E39" s="10">
        <v>7500000</v>
      </c>
      <c r="F39" s="14">
        <f t="shared" si="10"/>
        <v>66.66666666666666</v>
      </c>
      <c r="G39" s="8">
        <v>0</v>
      </c>
      <c r="H39" s="2">
        <v>21</v>
      </c>
      <c r="I39" s="19">
        <f t="shared" si="3"/>
        <v>16.666666666666664</v>
      </c>
      <c r="J39" s="10">
        <v>320000</v>
      </c>
      <c r="K39" s="14">
        <f t="shared" si="4"/>
        <v>27.77777777777778</v>
      </c>
      <c r="L39" s="2">
        <v>12</v>
      </c>
      <c r="M39" s="14">
        <f t="shared" si="5"/>
        <v>25</v>
      </c>
      <c r="N39" s="17">
        <v>38</v>
      </c>
      <c r="O39" s="14">
        <f t="shared" si="6"/>
        <v>38</v>
      </c>
      <c r="P39" s="42">
        <v>2400000</v>
      </c>
      <c r="Q39" s="14">
        <f t="shared" si="7"/>
        <v>50</v>
      </c>
      <c r="R39" s="18">
        <f t="shared" si="1"/>
        <v>550.9259186907165</v>
      </c>
    </row>
    <row r="40" spans="1:18" ht="15.75">
      <c r="A40" s="13">
        <v>26</v>
      </c>
      <c r="B40" s="12">
        <v>46</v>
      </c>
      <c r="C40" s="14">
        <f t="shared" si="0"/>
        <v>230</v>
      </c>
      <c r="D40" s="14">
        <f t="shared" si="9"/>
        <v>89.86130103535848</v>
      </c>
      <c r="E40" s="10">
        <v>8000000</v>
      </c>
      <c r="F40" s="14">
        <f t="shared" si="10"/>
        <v>71.11111111111111</v>
      </c>
      <c r="G40" s="8">
        <v>0</v>
      </c>
      <c r="H40" s="2">
        <v>19</v>
      </c>
      <c r="I40" s="19">
        <f t="shared" si="3"/>
        <v>27.77777777777778</v>
      </c>
      <c r="J40" s="10">
        <v>150000</v>
      </c>
      <c r="K40" s="14">
        <f t="shared" si="4"/>
        <v>4.166666666666666</v>
      </c>
      <c r="L40" s="2">
        <v>12</v>
      </c>
      <c r="M40" s="14">
        <f t="shared" si="5"/>
        <v>25</v>
      </c>
      <c r="N40" s="17">
        <v>45</v>
      </c>
      <c r="O40" s="14">
        <f t="shared" si="6"/>
        <v>45</v>
      </c>
      <c r="P40" s="42">
        <v>1900000</v>
      </c>
      <c r="Q40" s="14">
        <f t="shared" si="7"/>
        <v>39.58333333333333</v>
      </c>
      <c r="R40" s="18">
        <f t="shared" si="1"/>
        <v>532.5001899242474</v>
      </c>
    </row>
    <row r="41" spans="1:18" ht="15.75">
      <c r="A41" s="13">
        <v>27</v>
      </c>
      <c r="B41" s="12">
        <v>46</v>
      </c>
      <c r="C41" s="14">
        <f t="shared" si="0"/>
        <v>230</v>
      </c>
      <c r="D41" s="14">
        <f t="shared" si="9"/>
        <v>89.86130103535848</v>
      </c>
      <c r="E41" s="10">
        <v>10000000</v>
      </c>
      <c r="F41" s="14">
        <f t="shared" si="10"/>
        <v>88.88888888888889</v>
      </c>
      <c r="G41" s="8">
        <v>50</v>
      </c>
      <c r="H41" s="2">
        <v>22</v>
      </c>
      <c r="I41" s="19">
        <f t="shared" si="3"/>
        <v>11.11111111111111</v>
      </c>
      <c r="J41" s="10">
        <v>200000</v>
      </c>
      <c r="K41" s="14">
        <f t="shared" si="4"/>
        <v>11.11111111111111</v>
      </c>
      <c r="L41" s="2">
        <v>5</v>
      </c>
      <c r="M41" s="14">
        <f t="shared" si="5"/>
        <v>10.416666666666668</v>
      </c>
      <c r="N41" s="17">
        <v>19</v>
      </c>
      <c r="O41" s="14">
        <f t="shared" si="6"/>
        <v>19</v>
      </c>
      <c r="P41" s="42">
        <v>1000000</v>
      </c>
      <c r="Q41" s="14">
        <f t="shared" si="7"/>
        <v>20.833333333333336</v>
      </c>
      <c r="R41" s="18">
        <f t="shared" si="1"/>
        <v>531.2224121464695</v>
      </c>
    </row>
    <row r="42" spans="1:18" ht="15.75">
      <c r="A42" s="13">
        <v>28</v>
      </c>
      <c r="B42" s="12">
        <v>45</v>
      </c>
      <c r="C42" s="14">
        <f t="shared" si="0"/>
        <v>225</v>
      </c>
      <c r="D42" s="14">
        <f t="shared" si="9"/>
        <v>87.90779449111155</v>
      </c>
      <c r="E42" s="10">
        <v>7500000</v>
      </c>
      <c r="F42" s="14">
        <f t="shared" si="10"/>
        <v>66.66666666666666</v>
      </c>
      <c r="G42" s="8">
        <v>0</v>
      </c>
      <c r="H42" s="2">
        <v>19</v>
      </c>
      <c r="I42" s="19">
        <f t="shared" si="3"/>
        <v>27.77777777777778</v>
      </c>
      <c r="J42" s="10">
        <v>220000</v>
      </c>
      <c r="K42" s="14">
        <f t="shared" si="4"/>
        <v>13.88888888888889</v>
      </c>
      <c r="L42" s="2">
        <v>7</v>
      </c>
      <c r="M42" s="14">
        <f t="shared" si="5"/>
        <v>14.583333333333334</v>
      </c>
      <c r="N42" s="17">
        <v>50</v>
      </c>
      <c r="O42" s="14">
        <f t="shared" si="6"/>
        <v>50</v>
      </c>
      <c r="P42" s="42">
        <v>1450000</v>
      </c>
      <c r="Q42" s="14">
        <f t="shared" si="7"/>
        <v>30.208333333333332</v>
      </c>
      <c r="R42" s="18">
        <f t="shared" si="1"/>
        <v>516.0327944911115</v>
      </c>
    </row>
    <row r="43" spans="1:18" ht="15.75">
      <c r="A43" s="13">
        <v>29</v>
      </c>
      <c r="B43" s="12">
        <v>45</v>
      </c>
      <c r="C43" s="14">
        <f t="shared" si="0"/>
        <v>225</v>
      </c>
      <c r="D43" s="14">
        <f t="shared" si="9"/>
        <v>87.90779449111155</v>
      </c>
      <c r="E43" s="10">
        <v>5000000</v>
      </c>
      <c r="F43" s="14">
        <f t="shared" si="10"/>
        <v>44.44444444444444</v>
      </c>
      <c r="G43" s="8">
        <v>0</v>
      </c>
      <c r="H43" s="2">
        <v>18</v>
      </c>
      <c r="I43" s="19">
        <f t="shared" si="3"/>
        <v>33.33333333333333</v>
      </c>
      <c r="J43" s="10">
        <v>250000</v>
      </c>
      <c r="K43" s="14">
        <f t="shared" si="4"/>
        <v>18.055555555555554</v>
      </c>
      <c r="L43" s="2">
        <v>9</v>
      </c>
      <c r="M43" s="14">
        <f t="shared" si="5"/>
        <v>18.75</v>
      </c>
      <c r="N43" s="17">
        <v>45</v>
      </c>
      <c r="O43" s="14">
        <f t="shared" si="6"/>
        <v>45</v>
      </c>
      <c r="P43" s="42">
        <v>2100000</v>
      </c>
      <c r="Q43" s="14">
        <f t="shared" si="7"/>
        <v>43.75</v>
      </c>
      <c r="R43" s="18">
        <f t="shared" si="1"/>
        <v>516.2411278244449</v>
      </c>
    </row>
    <row r="44" spans="1:18" ht="15.75">
      <c r="A44" s="13">
        <v>30</v>
      </c>
      <c r="B44" s="12">
        <v>44</v>
      </c>
      <c r="C44" s="14">
        <f t="shared" si="0"/>
        <v>220</v>
      </c>
      <c r="D44" s="14">
        <f t="shared" si="9"/>
        <v>85.95428794686462</v>
      </c>
      <c r="E44" s="10">
        <v>6000000</v>
      </c>
      <c r="F44" s="14">
        <f t="shared" si="10"/>
        <v>53.333333333333336</v>
      </c>
      <c r="G44" s="8">
        <v>50</v>
      </c>
      <c r="H44" s="2">
        <v>18</v>
      </c>
      <c r="I44" s="19">
        <f t="shared" si="3"/>
        <v>33.33333333333333</v>
      </c>
      <c r="J44" s="10">
        <v>150000</v>
      </c>
      <c r="K44" s="14">
        <f t="shared" si="4"/>
        <v>4.166666666666666</v>
      </c>
      <c r="L44" s="2">
        <v>6</v>
      </c>
      <c r="M44" s="14">
        <f t="shared" si="5"/>
        <v>12.5</v>
      </c>
      <c r="N44" s="17">
        <v>34</v>
      </c>
      <c r="O44" s="14">
        <f t="shared" si="6"/>
        <v>34</v>
      </c>
      <c r="P44" s="42">
        <v>2400000</v>
      </c>
      <c r="Q44" s="14">
        <f t="shared" si="7"/>
        <v>50</v>
      </c>
      <c r="R44" s="18">
        <f t="shared" si="1"/>
        <v>543.287621280198</v>
      </c>
    </row>
    <row r="45" spans="1:18" ht="15.75">
      <c r="A45" s="13">
        <v>31</v>
      </c>
      <c r="B45" s="12">
        <v>44</v>
      </c>
      <c r="C45" s="14">
        <f t="shared" si="0"/>
        <v>220</v>
      </c>
      <c r="D45" s="14">
        <f t="shared" si="9"/>
        <v>85.95428794686462</v>
      </c>
      <c r="E45" s="10">
        <v>4500000</v>
      </c>
      <c r="F45" s="14">
        <f t="shared" si="10"/>
        <v>40</v>
      </c>
      <c r="G45" s="8">
        <v>0</v>
      </c>
      <c r="H45" s="2">
        <v>17</v>
      </c>
      <c r="I45" s="19">
        <f t="shared" si="3"/>
        <v>38.88888888888889</v>
      </c>
      <c r="J45" s="10">
        <v>220000</v>
      </c>
      <c r="K45" s="14">
        <f t="shared" si="4"/>
        <v>13.88888888888889</v>
      </c>
      <c r="L45" s="2">
        <v>10</v>
      </c>
      <c r="M45" s="14">
        <f t="shared" si="5"/>
        <v>20.833333333333336</v>
      </c>
      <c r="N45" s="17">
        <v>28</v>
      </c>
      <c r="O45" s="14">
        <f t="shared" si="6"/>
        <v>28.000000000000004</v>
      </c>
      <c r="P45" s="42">
        <v>1750000</v>
      </c>
      <c r="Q45" s="14">
        <f t="shared" si="7"/>
        <v>36.45833333333333</v>
      </c>
      <c r="R45" s="18">
        <f t="shared" si="1"/>
        <v>484.02373239130907</v>
      </c>
    </row>
    <row r="47" ht="13.5" thickBot="1"/>
    <row r="48" spans="1:14" ht="12.75">
      <c r="A48" s="26"/>
      <c r="B48" s="27"/>
      <c r="C48" s="27"/>
      <c r="D48" s="28" t="s">
        <v>0</v>
      </c>
      <c r="E48" s="27"/>
      <c r="F48" s="27"/>
      <c r="G48" s="29"/>
      <c r="K48" s="35" t="s">
        <v>38</v>
      </c>
      <c r="L48" s="50"/>
      <c r="M48" s="50"/>
      <c r="N48" s="51"/>
    </row>
    <row r="49" spans="1:14" ht="13.5" thickBot="1">
      <c r="A49" s="62" t="s">
        <v>4</v>
      </c>
      <c r="B49" s="63"/>
      <c r="C49" s="31">
        <f>SUM(B15:B45)</f>
        <v>1662</v>
      </c>
      <c r="D49" s="69">
        <f>C49/C50</f>
        <v>53.61290322580645</v>
      </c>
      <c r="E49" s="20"/>
      <c r="F49" s="20"/>
      <c r="G49" s="32"/>
      <c r="K49" s="36" t="s">
        <v>43</v>
      </c>
      <c r="L49" s="52"/>
      <c r="M49" s="52"/>
      <c r="N49" s="53"/>
    </row>
    <row r="50" spans="1:7" ht="12.75">
      <c r="A50" s="30" t="s">
        <v>5</v>
      </c>
      <c r="B50" s="20"/>
      <c r="C50" s="33">
        <v>31</v>
      </c>
      <c r="D50" s="69"/>
      <c r="E50" s="20"/>
      <c r="F50" s="20"/>
      <c r="G50" s="32"/>
    </row>
    <row r="51" spans="1:7" ht="12.75">
      <c r="A51" s="30"/>
      <c r="B51" s="20"/>
      <c r="C51" s="20" t="s">
        <v>15</v>
      </c>
      <c r="D51" s="20"/>
      <c r="E51" s="20"/>
      <c r="F51" s="20"/>
      <c r="G51" s="32"/>
    </row>
    <row r="52" spans="1:7" ht="12.75">
      <c r="A52" s="30"/>
      <c r="B52" s="20"/>
      <c r="C52" s="20" t="s">
        <v>1</v>
      </c>
      <c r="D52" s="20"/>
      <c r="E52" s="31">
        <f>D49-10</f>
        <v>43.61290322580645</v>
      </c>
      <c r="F52" s="33" t="s">
        <v>2</v>
      </c>
      <c r="G52" s="44">
        <f>D49+10</f>
        <v>63.61290322580645</v>
      </c>
    </row>
    <row r="53" spans="1:7" ht="12.75">
      <c r="A53" s="30"/>
      <c r="B53" s="20"/>
      <c r="C53" s="20"/>
      <c r="D53" s="21" t="s">
        <v>3</v>
      </c>
      <c r="E53" s="20"/>
      <c r="F53" s="20"/>
      <c r="G53" s="32"/>
    </row>
    <row r="54" spans="1:9" ht="12.75">
      <c r="A54" s="30" t="s">
        <v>4</v>
      </c>
      <c r="B54" s="20"/>
      <c r="C54" s="20">
        <f>SUM(B20:B45)</f>
        <v>1331</v>
      </c>
      <c r="D54" s="64">
        <f>C54/C55</f>
        <v>51.19230769230769</v>
      </c>
      <c r="E54" s="20"/>
      <c r="F54" s="20"/>
      <c r="G54" s="32"/>
      <c r="I54" s="25"/>
    </row>
    <row r="55" spans="1:7" ht="13.5" thickBot="1">
      <c r="A55" s="34" t="s">
        <v>5</v>
      </c>
      <c r="B55" s="37"/>
      <c r="C55" s="37">
        <v>26</v>
      </c>
      <c r="D55" s="65"/>
      <c r="E55" s="37"/>
      <c r="F55" s="37"/>
      <c r="G55" s="38"/>
    </row>
  </sheetData>
  <mergeCells count="17">
    <mergeCell ref="A49:B49"/>
    <mergeCell ref="D49:D50"/>
    <mergeCell ref="D54:D55"/>
    <mergeCell ref="J12:K12"/>
    <mergeCell ref="A11:A12"/>
    <mergeCell ref="B11:B12"/>
    <mergeCell ref="E11:F11"/>
    <mergeCell ref="H11:I11"/>
    <mergeCell ref="E12:F12"/>
    <mergeCell ref="H12:I12"/>
    <mergeCell ref="L12:M12"/>
    <mergeCell ref="N12:O12"/>
    <mergeCell ref="P12:Q12"/>
    <mergeCell ref="J11:K11"/>
    <mergeCell ref="L11:M11"/>
    <mergeCell ref="N11:O11"/>
    <mergeCell ref="P11:Q1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5"/>
  <sheetViews>
    <sheetView tabSelected="1" workbookViewId="0" topLeftCell="A1">
      <selection activeCell="P12" sqref="P12:Q12"/>
    </sheetView>
  </sheetViews>
  <sheetFormatPr defaultColWidth="9.140625" defaultRowHeight="12.75"/>
  <cols>
    <col min="1" max="1" width="4.57421875" style="0" customWidth="1"/>
    <col min="3" max="3" width="9.7109375" style="0" customWidth="1"/>
    <col min="4" max="4" width="14.57421875" style="0" customWidth="1"/>
    <col min="5" max="5" width="10.00390625" style="0" customWidth="1"/>
    <col min="6" max="6" width="10.421875" style="0" customWidth="1"/>
    <col min="8" max="8" width="6.28125" style="0" customWidth="1"/>
    <col min="10" max="10" width="8.28125" style="0" customWidth="1"/>
    <col min="12" max="12" width="6.57421875" style="0" customWidth="1"/>
    <col min="16" max="16" width="10.57421875" style="0" bestFit="1" customWidth="1"/>
    <col min="17" max="17" width="10.421875" style="0" customWidth="1"/>
    <col min="18" max="18" width="11.421875" style="0" customWidth="1"/>
  </cols>
  <sheetData>
    <row r="1" spans="2:5" ht="12.75">
      <c r="B1" t="s">
        <v>16</v>
      </c>
      <c r="E1" s="24">
        <v>2400000</v>
      </c>
    </row>
    <row r="2" spans="2:5" ht="12.75">
      <c r="B2" t="s">
        <v>36</v>
      </c>
      <c r="E2" s="24">
        <v>11250000</v>
      </c>
    </row>
    <row r="3" spans="2:5" ht="12.75">
      <c r="B3" t="s">
        <v>18</v>
      </c>
      <c r="E3" t="s">
        <v>37</v>
      </c>
    </row>
    <row r="4" spans="2:5" ht="12.75">
      <c r="B4" t="s">
        <v>20</v>
      </c>
      <c r="E4" t="s">
        <v>32</v>
      </c>
    </row>
    <row r="5" spans="2:5" ht="12.75">
      <c r="B5" t="s">
        <v>22</v>
      </c>
      <c r="E5" s="24">
        <v>120000</v>
      </c>
    </row>
    <row r="6" spans="2:5" ht="12.75">
      <c r="B6" t="s">
        <v>23</v>
      </c>
      <c r="E6" s="24">
        <v>480000</v>
      </c>
    </row>
    <row r="7" spans="2:5" ht="12.75">
      <c r="B7" t="s">
        <v>24</v>
      </c>
      <c r="E7" s="24" t="s">
        <v>32</v>
      </c>
    </row>
    <row r="8" spans="2:7" ht="12.75">
      <c r="B8" t="s">
        <v>26</v>
      </c>
      <c r="E8" s="24"/>
      <c r="G8" t="s">
        <v>34</v>
      </c>
    </row>
    <row r="9" spans="2:5" ht="12.75">
      <c r="B9" t="s">
        <v>28</v>
      </c>
      <c r="E9" s="24">
        <v>2400000</v>
      </c>
    </row>
    <row r="10" ht="12.75">
      <c r="E10" s="24"/>
    </row>
    <row r="11" spans="1:18" ht="15" customHeight="1">
      <c r="A11" s="66" t="s">
        <v>31</v>
      </c>
      <c r="B11" s="68" t="s">
        <v>7</v>
      </c>
      <c r="C11" s="15">
        <v>1</v>
      </c>
      <c r="D11" s="15">
        <v>2</v>
      </c>
      <c r="E11" s="59">
        <v>3</v>
      </c>
      <c r="F11" s="59"/>
      <c r="G11" s="15">
        <v>4</v>
      </c>
      <c r="H11" s="59">
        <v>5</v>
      </c>
      <c r="I11" s="59"/>
      <c r="J11" s="59">
        <v>6</v>
      </c>
      <c r="K11" s="59"/>
      <c r="L11" s="59">
        <v>7</v>
      </c>
      <c r="M11" s="59"/>
      <c r="N11" s="60">
        <v>8</v>
      </c>
      <c r="O11" s="61"/>
      <c r="P11" s="60">
        <v>9</v>
      </c>
      <c r="Q11" s="61"/>
      <c r="R11" s="16"/>
    </row>
    <row r="12" spans="1:18" ht="58.5" customHeight="1">
      <c r="A12" s="67"/>
      <c r="B12" s="68"/>
      <c r="C12" s="1" t="s">
        <v>13</v>
      </c>
      <c r="D12" s="1" t="s">
        <v>11</v>
      </c>
      <c r="E12" s="56" t="s">
        <v>29</v>
      </c>
      <c r="F12" s="56"/>
      <c r="G12" s="1" t="s">
        <v>10</v>
      </c>
      <c r="H12" s="56" t="s">
        <v>14</v>
      </c>
      <c r="I12" s="56"/>
      <c r="J12" s="56" t="s">
        <v>9</v>
      </c>
      <c r="K12" s="56"/>
      <c r="L12" s="56" t="s">
        <v>6</v>
      </c>
      <c r="M12" s="56"/>
      <c r="N12" s="56" t="s">
        <v>12</v>
      </c>
      <c r="O12" s="56"/>
      <c r="P12" s="57" t="s">
        <v>17</v>
      </c>
      <c r="Q12" s="58"/>
      <c r="R12" s="4" t="s">
        <v>8</v>
      </c>
    </row>
    <row r="13" spans="1:18" ht="12.75">
      <c r="A13" s="2"/>
      <c r="B13" s="2"/>
      <c r="C13" s="3"/>
      <c r="D13" s="3"/>
      <c r="E13" s="5"/>
      <c r="F13" s="6">
        <v>11250000</v>
      </c>
      <c r="G13" s="3"/>
      <c r="H13" s="7"/>
      <c r="I13" s="8">
        <v>24</v>
      </c>
      <c r="J13" s="7"/>
      <c r="K13" s="23">
        <v>480000</v>
      </c>
      <c r="L13" s="2"/>
      <c r="M13" s="8">
        <v>24</v>
      </c>
      <c r="N13" s="17"/>
      <c r="O13" s="8">
        <v>50</v>
      </c>
      <c r="P13" s="17"/>
      <c r="Q13" s="6">
        <v>2400000</v>
      </c>
      <c r="R13" s="39"/>
    </row>
    <row r="14" spans="1:18" ht="12.75">
      <c r="A14" s="2"/>
      <c r="B14" s="2"/>
      <c r="C14" s="9"/>
      <c r="D14" s="9"/>
      <c r="E14" s="10"/>
      <c r="F14" s="11"/>
      <c r="G14" s="9"/>
      <c r="H14" s="2"/>
      <c r="I14" s="9"/>
      <c r="J14" s="2"/>
      <c r="K14" s="9"/>
      <c r="L14" s="2"/>
      <c r="M14" s="8"/>
      <c r="N14" s="17"/>
      <c r="O14" s="8"/>
      <c r="P14" s="18"/>
      <c r="Q14" s="8"/>
      <c r="R14" s="40"/>
    </row>
    <row r="15" spans="1:18" ht="15.75">
      <c r="A15" s="13">
        <v>1</v>
      </c>
      <c r="B15" s="12">
        <v>56</v>
      </c>
      <c r="C15" s="14">
        <f aca="true" t="shared" si="0" ref="C15:C45">B15/100*500</f>
        <v>280</v>
      </c>
      <c r="D15" s="14">
        <f>41.15/B15*100</f>
        <v>73.48214285714285</v>
      </c>
      <c r="E15" s="10">
        <v>6000000</v>
      </c>
      <c r="F15" s="14">
        <f>E15/11250000*100</f>
        <v>53.333333333333336</v>
      </c>
      <c r="G15" s="8">
        <v>50</v>
      </c>
      <c r="H15" s="2">
        <v>24</v>
      </c>
      <c r="I15" s="19">
        <f>(24-H15)/24*50</f>
        <v>0</v>
      </c>
      <c r="J15" s="10">
        <v>120000</v>
      </c>
      <c r="K15" s="14">
        <f>(J15-120000)/360000*50</f>
        <v>0</v>
      </c>
      <c r="L15" s="2">
        <v>0</v>
      </c>
      <c r="M15" s="14">
        <f>L15/24*50</f>
        <v>0</v>
      </c>
      <c r="N15" s="17">
        <v>25</v>
      </c>
      <c r="O15" s="14">
        <f>N15/50*50</f>
        <v>25</v>
      </c>
      <c r="P15" s="42">
        <v>2400000</v>
      </c>
      <c r="Q15" s="14">
        <f>P15/2400000*50</f>
        <v>50</v>
      </c>
      <c r="R15" s="18">
        <f aca="true" t="shared" si="1" ref="R15:R45">C15+D15+F15+G15+I15+K15+M15+O15+Q15</f>
        <v>531.8154761904761</v>
      </c>
    </row>
    <row r="16" spans="1:18" ht="15.75">
      <c r="A16" s="13">
        <v>2</v>
      </c>
      <c r="B16" s="12">
        <v>55</v>
      </c>
      <c r="C16" s="14">
        <f t="shared" si="0"/>
        <v>275</v>
      </c>
      <c r="D16" s="14">
        <f aca="true" t="shared" si="2" ref="D16:D30">41.15/B16*100</f>
        <v>74.81818181818181</v>
      </c>
      <c r="E16" s="10">
        <v>7500000</v>
      </c>
      <c r="F16" s="14">
        <f aca="true" t="shared" si="3" ref="F16:F45">E16/11250000*100</f>
        <v>66.66666666666666</v>
      </c>
      <c r="G16" s="8">
        <v>0</v>
      </c>
      <c r="H16" s="2">
        <v>24</v>
      </c>
      <c r="I16" s="19">
        <f aca="true" t="shared" si="4" ref="I16:I45">(24-H16)/24*50</f>
        <v>0</v>
      </c>
      <c r="J16" s="10">
        <v>120000</v>
      </c>
      <c r="K16" s="14">
        <f aca="true" t="shared" si="5" ref="K16:K45">(J16-120000)/360000*50</f>
        <v>0</v>
      </c>
      <c r="L16" s="2">
        <v>0</v>
      </c>
      <c r="M16" s="14">
        <f aca="true" t="shared" si="6" ref="M16:M45">L16/24*50</f>
        <v>0</v>
      </c>
      <c r="N16" s="17">
        <v>32</v>
      </c>
      <c r="O16" s="14">
        <f aca="true" t="shared" si="7" ref="O16:O45">N16/50*50</f>
        <v>32</v>
      </c>
      <c r="P16" s="42">
        <v>1700000</v>
      </c>
      <c r="Q16" s="14">
        <f aca="true" t="shared" si="8" ref="Q16:Q45">P16/2400000*50</f>
        <v>35.41666666666667</v>
      </c>
      <c r="R16" s="18">
        <f t="shared" si="1"/>
        <v>483.9015151515152</v>
      </c>
    </row>
    <row r="17" spans="1:18" ht="15.75">
      <c r="A17" s="13">
        <v>3</v>
      </c>
      <c r="B17" s="12">
        <v>54</v>
      </c>
      <c r="C17" s="14">
        <f t="shared" si="0"/>
        <v>270</v>
      </c>
      <c r="D17" s="14">
        <f t="shared" si="2"/>
        <v>76.2037037037037</v>
      </c>
      <c r="E17" s="10">
        <v>8000000</v>
      </c>
      <c r="F17" s="14">
        <f t="shared" si="3"/>
        <v>71.11111111111111</v>
      </c>
      <c r="G17" s="8">
        <v>0</v>
      </c>
      <c r="H17" s="2">
        <v>24</v>
      </c>
      <c r="I17" s="19">
        <f t="shared" si="4"/>
        <v>0</v>
      </c>
      <c r="J17" s="10">
        <v>120000</v>
      </c>
      <c r="K17" s="14">
        <f t="shared" si="5"/>
        <v>0</v>
      </c>
      <c r="L17" s="2">
        <v>0</v>
      </c>
      <c r="M17" s="14">
        <f t="shared" si="6"/>
        <v>0</v>
      </c>
      <c r="N17" s="17">
        <v>35</v>
      </c>
      <c r="O17" s="14">
        <f t="shared" si="7"/>
        <v>35</v>
      </c>
      <c r="P17" s="42">
        <v>2000000</v>
      </c>
      <c r="Q17" s="14">
        <f t="shared" si="8"/>
        <v>41.66666666666667</v>
      </c>
      <c r="R17" s="18">
        <f t="shared" si="1"/>
        <v>493.98148148148147</v>
      </c>
    </row>
    <row r="18" spans="1:18" ht="15.75">
      <c r="A18" s="13">
        <v>4</v>
      </c>
      <c r="B18" s="12">
        <v>53</v>
      </c>
      <c r="C18" s="14">
        <f t="shared" si="0"/>
        <v>265</v>
      </c>
      <c r="D18" s="14">
        <f t="shared" si="2"/>
        <v>77.64150943396227</v>
      </c>
      <c r="E18" s="10">
        <v>5500000</v>
      </c>
      <c r="F18" s="14">
        <f t="shared" si="3"/>
        <v>48.888888888888886</v>
      </c>
      <c r="G18" s="8">
        <v>50</v>
      </c>
      <c r="H18" s="2">
        <v>24</v>
      </c>
      <c r="I18" s="19">
        <f t="shared" si="4"/>
        <v>0</v>
      </c>
      <c r="J18" s="10">
        <v>120000</v>
      </c>
      <c r="K18" s="14">
        <f t="shared" si="5"/>
        <v>0</v>
      </c>
      <c r="L18" s="2">
        <v>0</v>
      </c>
      <c r="M18" s="14">
        <f t="shared" si="6"/>
        <v>0</v>
      </c>
      <c r="N18" s="17">
        <v>30</v>
      </c>
      <c r="O18" s="14">
        <f t="shared" si="7"/>
        <v>30</v>
      </c>
      <c r="P18" s="42">
        <v>3000000</v>
      </c>
      <c r="Q18" s="14">
        <f t="shared" si="8"/>
        <v>62.5</v>
      </c>
      <c r="R18" s="18">
        <f t="shared" si="1"/>
        <v>534.0303983228512</v>
      </c>
    </row>
    <row r="19" spans="1:18" ht="15.75">
      <c r="A19" s="13">
        <v>5</v>
      </c>
      <c r="B19" s="12">
        <v>52</v>
      </c>
      <c r="C19" s="14">
        <f t="shared" si="0"/>
        <v>260</v>
      </c>
      <c r="D19" s="14">
        <f t="shared" si="2"/>
        <v>79.13461538461539</v>
      </c>
      <c r="E19" s="10">
        <v>7000000</v>
      </c>
      <c r="F19" s="14">
        <f t="shared" si="3"/>
        <v>62.22222222222222</v>
      </c>
      <c r="G19" s="8">
        <v>0</v>
      </c>
      <c r="H19" s="2">
        <v>24</v>
      </c>
      <c r="I19" s="19">
        <f t="shared" si="4"/>
        <v>0</v>
      </c>
      <c r="J19" s="10">
        <v>120000</v>
      </c>
      <c r="K19" s="14">
        <f t="shared" si="5"/>
        <v>0</v>
      </c>
      <c r="L19" s="2">
        <v>0</v>
      </c>
      <c r="M19" s="14">
        <f t="shared" si="6"/>
        <v>0</v>
      </c>
      <c r="N19" s="17">
        <v>28</v>
      </c>
      <c r="O19" s="14">
        <f t="shared" si="7"/>
        <v>28.000000000000004</v>
      </c>
      <c r="P19" s="42">
        <v>2500000</v>
      </c>
      <c r="Q19" s="14">
        <f t="shared" si="8"/>
        <v>52.083333333333336</v>
      </c>
      <c r="R19" s="18">
        <f t="shared" si="1"/>
        <v>481.4401709401709</v>
      </c>
    </row>
    <row r="20" spans="1:18" ht="15.75">
      <c r="A20" s="13">
        <v>6</v>
      </c>
      <c r="B20" s="12">
        <v>51</v>
      </c>
      <c r="C20" s="14">
        <f t="shared" si="0"/>
        <v>255</v>
      </c>
      <c r="D20" s="14">
        <f t="shared" si="2"/>
        <v>80.68627450980392</v>
      </c>
      <c r="E20" s="10">
        <v>8600000</v>
      </c>
      <c r="F20" s="14">
        <f t="shared" si="3"/>
        <v>76.44444444444444</v>
      </c>
      <c r="G20" s="8">
        <v>0</v>
      </c>
      <c r="H20" s="2">
        <v>15</v>
      </c>
      <c r="I20" s="19">
        <f t="shared" si="4"/>
        <v>18.75</v>
      </c>
      <c r="J20" s="10">
        <v>120000</v>
      </c>
      <c r="K20" s="14">
        <f t="shared" si="5"/>
        <v>0</v>
      </c>
      <c r="L20" s="2">
        <v>0</v>
      </c>
      <c r="M20" s="14">
        <f t="shared" si="6"/>
        <v>0</v>
      </c>
      <c r="N20" s="17">
        <v>25</v>
      </c>
      <c r="O20" s="14">
        <f t="shared" si="7"/>
        <v>25</v>
      </c>
      <c r="P20" s="42">
        <v>1500000</v>
      </c>
      <c r="Q20" s="14">
        <f t="shared" si="8"/>
        <v>31.25</v>
      </c>
      <c r="R20" s="18">
        <f t="shared" si="1"/>
        <v>487.1307189542484</v>
      </c>
    </row>
    <row r="21" spans="1:18" ht="15.75">
      <c r="A21" s="13">
        <v>7</v>
      </c>
      <c r="B21" s="22">
        <v>49</v>
      </c>
      <c r="C21" s="14">
        <f t="shared" si="0"/>
        <v>245</v>
      </c>
      <c r="D21" s="14">
        <f t="shared" si="2"/>
        <v>83.97959183673468</v>
      </c>
      <c r="E21" s="10">
        <v>10000000</v>
      </c>
      <c r="F21" s="14">
        <f t="shared" si="3"/>
        <v>88.88888888888889</v>
      </c>
      <c r="G21" s="8">
        <v>50</v>
      </c>
      <c r="H21" s="2">
        <v>16</v>
      </c>
      <c r="I21" s="19">
        <f t="shared" si="4"/>
        <v>16.666666666666664</v>
      </c>
      <c r="J21" s="10">
        <v>120000</v>
      </c>
      <c r="K21" s="14">
        <f t="shared" si="5"/>
        <v>0</v>
      </c>
      <c r="L21" s="2">
        <v>0</v>
      </c>
      <c r="M21" s="14">
        <f t="shared" si="6"/>
        <v>0</v>
      </c>
      <c r="N21" s="17">
        <v>18</v>
      </c>
      <c r="O21" s="14">
        <f t="shared" si="7"/>
        <v>18</v>
      </c>
      <c r="P21" s="42">
        <v>2000000</v>
      </c>
      <c r="Q21" s="14">
        <f t="shared" si="8"/>
        <v>41.66666666666667</v>
      </c>
      <c r="R21" s="18">
        <f t="shared" si="1"/>
        <v>544.201814058957</v>
      </c>
    </row>
    <row r="22" spans="1:18" ht="15.75">
      <c r="A22" s="13">
        <v>8</v>
      </c>
      <c r="B22" s="12">
        <v>49</v>
      </c>
      <c r="C22" s="14">
        <f t="shared" si="0"/>
        <v>245</v>
      </c>
      <c r="D22" s="14">
        <f t="shared" si="2"/>
        <v>83.97959183673468</v>
      </c>
      <c r="E22" s="10">
        <v>9500000</v>
      </c>
      <c r="F22" s="14">
        <f t="shared" si="3"/>
        <v>84.44444444444444</v>
      </c>
      <c r="G22" s="8">
        <v>0</v>
      </c>
      <c r="H22" s="2">
        <v>18</v>
      </c>
      <c r="I22" s="19">
        <f t="shared" si="4"/>
        <v>12.5</v>
      </c>
      <c r="J22" s="10">
        <v>480000</v>
      </c>
      <c r="K22" s="14">
        <f t="shared" si="5"/>
        <v>50</v>
      </c>
      <c r="L22" s="2">
        <v>24</v>
      </c>
      <c r="M22" s="14">
        <f t="shared" si="6"/>
        <v>50</v>
      </c>
      <c r="N22" s="17">
        <v>28</v>
      </c>
      <c r="O22" s="14">
        <f t="shared" si="7"/>
        <v>28.000000000000004</v>
      </c>
      <c r="P22" s="42">
        <v>1100000</v>
      </c>
      <c r="Q22" s="14">
        <f t="shared" si="8"/>
        <v>22.916666666666664</v>
      </c>
      <c r="R22" s="18">
        <f t="shared" si="1"/>
        <v>576.8407029478458</v>
      </c>
    </row>
    <row r="23" spans="1:18" ht="15.75">
      <c r="A23" s="13">
        <v>9</v>
      </c>
      <c r="B23" s="12">
        <v>48</v>
      </c>
      <c r="C23" s="14">
        <f t="shared" si="0"/>
        <v>240</v>
      </c>
      <c r="D23" s="14">
        <f t="shared" si="2"/>
        <v>85.72916666666667</v>
      </c>
      <c r="E23" s="10">
        <v>8350000</v>
      </c>
      <c r="F23" s="14">
        <f t="shared" si="3"/>
        <v>74.22222222222223</v>
      </c>
      <c r="G23" s="8">
        <v>50</v>
      </c>
      <c r="H23" s="2">
        <v>14</v>
      </c>
      <c r="I23" s="19">
        <f t="shared" si="4"/>
        <v>20.833333333333336</v>
      </c>
      <c r="J23" s="10">
        <v>480000</v>
      </c>
      <c r="K23" s="14">
        <f t="shared" si="5"/>
        <v>50</v>
      </c>
      <c r="L23" s="2">
        <v>24</v>
      </c>
      <c r="M23" s="14">
        <f t="shared" si="6"/>
        <v>50</v>
      </c>
      <c r="N23" s="17">
        <v>32</v>
      </c>
      <c r="O23" s="14">
        <f t="shared" si="7"/>
        <v>32</v>
      </c>
      <c r="P23" s="42">
        <v>1500000</v>
      </c>
      <c r="Q23" s="14">
        <f t="shared" si="8"/>
        <v>31.25</v>
      </c>
      <c r="R23" s="18">
        <f t="shared" si="1"/>
        <v>634.0347222222222</v>
      </c>
    </row>
    <row r="24" spans="1:18" ht="15.75">
      <c r="A24" s="13">
        <v>10</v>
      </c>
      <c r="B24" s="22">
        <v>47</v>
      </c>
      <c r="C24" s="14">
        <f t="shared" si="0"/>
        <v>235</v>
      </c>
      <c r="D24" s="14">
        <f t="shared" si="2"/>
        <v>87.55319148936171</v>
      </c>
      <c r="E24" s="10">
        <v>7750000</v>
      </c>
      <c r="F24" s="14">
        <f t="shared" si="3"/>
        <v>68.88888888888889</v>
      </c>
      <c r="G24" s="8">
        <v>0</v>
      </c>
      <c r="H24" s="2">
        <v>15</v>
      </c>
      <c r="I24" s="19">
        <f t="shared" si="4"/>
        <v>18.75</v>
      </c>
      <c r="J24" s="10">
        <v>480000</v>
      </c>
      <c r="K24" s="14">
        <f t="shared" si="5"/>
        <v>50</v>
      </c>
      <c r="L24" s="2">
        <v>24</v>
      </c>
      <c r="M24" s="14">
        <f t="shared" si="6"/>
        <v>50</v>
      </c>
      <c r="N24" s="17">
        <v>35</v>
      </c>
      <c r="O24" s="14">
        <f t="shared" si="7"/>
        <v>35</v>
      </c>
      <c r="P24" s="42">
        <v>2400000</v>
      </c>
      <c r="Q24" s="14">
        <f t="shared" si="8"/>
        <v>50</v>
      </c>
      <c r="R24" s="18">
        <f t="shared" si="1"/>
        <v>595.1920803782506</v>
      </c>
    </row>
    <row r="25" spans="1:18" ht="15.75">
      <c r="A25" s="13">
        <v>11</v>
      </c>
      <c r="B25" s="12">
        <v>47</v>
      </c>
      <c r="C25" s="14">
        <f t="shared" si="0"/>
        <v>235</v>
      </c>
      <c r="D25" s="14">
        <f t="shared" si="2"/>
        <v>87.55319148936171</v>
      </c>
      <c r="E25" s="10">
        <v>6800000</v>
      </c>
      <c r="F25" s="14">
        <f t="shared" si="3"/>
        <v>60.44444444444444</v>
      </c>
      <c r="G25" s="8">
        <v>50</v>
      </c>
      <c r="H25" s="2">
        <v>16</v>
      </c>
      <c r="I25" s="19">
        <f t="shared" si="4"/>
        <v>16.666666666666664</v>
      </c>
      <c r="J25" s="10">
        <v>480000</v>
      </c>
      <c r="K25" s="14">
        <f t="shared" si="5"/>
        <v>50</v>
      </c>
      <c r="L25" s="2">
        <v>24</v>
      </c>
      <c r="M25" s="14">
        <f t="shared" si="6"/>
        <v>50</v>
      </c>
      <c r="N25" s="17">
        <v>19</v>
      </c>
      <c r="O25" s="14">
        <f t="shared" si="7"/>
        <v>19</v>
      </c>
      <c r="P25" s="42">
        <v>2000000</v>
      </c>
      <c r="Q25" s="14">
        <f t="shared" si="8"/>
        <v>41.66666666666667</v>
      </c>
      <c r="R25" s="18">
        <f t="shared" si="1"/>
        <v>610.3309692671395</v>
      </c>
    </row>
    <row r="26" spans="1:18" ht="15.75">
      <c r="A26" s="13">
        <v>12</v>
      </c>
      <c r="B26" s="12">
        <v>45</v>
      </c>
      <c r="C26" s="14">
        <f t="shared" si="0"/>
        <v>225</v>
      </c>
      <c r="D26" s="14">
        <f t="shared" si="2"/>
        <v>91.44444444444444</v>
      </c>
      <c r="E26" s="10">
        <v>9200000</v>
      </c>
      <c r="F26" s="14">
        <f t="shared" si="3"/>
        <v>81.77777777777779</v>
      </c>
      <c r="G26" s="8">
        <v>0</v>
      </c>
      <c r="H26" s="2">
        <v>15</v>
      </c>
      <c r="I26" s="19">
        <f t="shared" si="4"/>
        <v>18.75</v>
      </c>
      <c r="J26" s="10">
        <v>480000</v>
      </c>
      <c r="K26" s="14">
        <f t="shared" si="5"/>
        <v>50</v>
      </c>
      <c r="L26" s="2">
        <v>24</v>
      </c>
      <c r="M26" s="14">
        <f t="shared" si="6"/>
        <v>50</v>
      </c>
      <c r="N26" s="17">
        <v>45</v>
      </c>
      <c r="O26" s="14">
        <f t="shared" si="7"/>
        <v>45</v>
      </c>
      <c r="P26" s="42">
        <v>1500000</v>
      </c>
      <c r="Q26" s="14">
        <f t="shared" si="8"/>
        <v>31.25</v>
      </c>
      <c r="R26" s="18">
        <f t="shared" si="1"/>
        <v>593.2222222222222</v>
      </c>
    </row>
    <row r="27" spans="1:18" ht="15.75">
      <c r="A27" s="13">
        <v>13</v>
      </c>
      <c r="B27" s="12">
        <v>44</v>
      </c>
      <c r="C27" s="14">
        <f t="shared" si="0"/>
        <v>220</v>
      </c>
      <c r="D27" s="14">
        <f t="shared" si="2"/>
        <v>93.52272727272727</v>
      </c>
      <c r="E27" s="10">
        <v>8350000</v>
      </c>
      <c r="F27" s="14">
        <f t="shared" si="3"/>
        <v>74.22222222222223</v>
      </c>
      <c r="G27" s="8">
        <v>50</v>
      </c>
      <c r="H27" s="2">
        <v>16</v>
      </c>
      <c r="I27" s="19">
        <f t="shared" si="4"/>
        <v>16.666666666666664</v>
      </c>
      <c r="J27" s="10">
        <v>480000</v>
      </c>
      <c r="K27" s="14">
        <f t="shared" si="5"/>
        <v>50</v>
      </c>
      <c r="L27" s="2">
        <v>24</v>
      </c>
      <c r="M27" s="14">
        <f t="shared" si="6"/>
        <v>50</v>
      </c>
      <c r="N27" s="17">
        <v>45</v>
      </c>
      <c r="O27" s="14">
        <f t="shared" si="7"/>
        <v>45</v>
      </c>
      <c r="P27" s="42">
        <v>2100000</v>
      </c>
      <c r="Q27" s="14">
        <f t="shared" si="8"/>
        <v>43.75</v>
      </c>
      <c r="R27" s="18">
        <f t="shared" si="1"/>
        <v>643.1616161616162</v>
      </c>
    </row>
    <row r="28" spans="1:18" ht="15.75">
      <c r="A28" s="13">
        <v>14</v>
      </c>
      <c r="B28" s="12">
        <v>43</v>
      </c>
      <c r="C28" s="14">
        <f t="shared" si="0"/>
        <v>215</v>
      </c>
      <c r="D28" s="14">
        <f t="shared" si="2"/>
        <v>95.69767441860465</v>
      </c>
      <c r="E28" s="10">
        <v>7400000</v>
      </c>
      <c r="F28" s="14">
        <f t="shared" si="3"/>
        <v>65.77777777777779</v>
      </c>
      <c r="G28" s="8">
        <v>0</v>
      </c>
      <c r="H28" s="2">
        <v>17</v>
      </c>
      <c r="I28" s="19">
        <f t="shared" si="4"/>
        <v>14.583333333333334</v>
      </c>
      <c r="J28" s="10">
        <v>480000</v>
      </c>
      <c r="K28" s="14">
        <f t="shared" si="5"/>
        <v>50</v>
      </c>
      <c r="L28" s="2">
        <v>24</v>
      </c>
      <c r="M28" s="14">
        <f t="shared" si="6"/>
        <v>50</v>
      </c>
      <c r="N28" s="17">
        <v>48</v>
      </c>
      <c r="O28" s="14">
        <f t="shared" si="7"/>
        <v>48</v>
      </c>
      <c r="P28" s="42">
        <v>2400000</v>
      </c>
      <c r="Q28" s="14">
        <f t="shared" si="8"/>
        <v>50</v>
      </c>
      <c r="R28" s="18">
        <f t="shared" si="1"/>
        <v>589.0587855297158</v>
      </c>
    </row>
    <row r="29" spans="1:18" ht="15.75">
      <c r="A29" s="13">
        <v>15</v>
      </c>
      <c r="B29" s="12">
        <v>42</v>
      </c>
      <c r="C29" s="14">
        <f t="shared" si="0"/>
        <v>210</v>
      </c>
      <c r="D29" s="14">
        <f t="shared" si="2"/>
        <v>97.97619047619047</v>
      </c>
      <c r="E29" s="10">
        <v>4500000</v>
      </c>
      <c r="F29" s="14">
        <f t="shared" si="3"/>
        <v>40</v>
      </c>
      <c r="G29" s="8">
        <v>50</v>
      </c>
      <c r="H29" s="2">
        <v>16</v>
      </c>
      <c r="I29" s="19">
        <f t="shared" si="4"/>
        <v>16.666666666666664</v>
      </c>
      <c r="J29" s="10">
        <v>480000</v>
      </c>
      <c r="K29" s="14">
        <f t="shared" si="5"/>
        <v>50</v>
      </c>
      <c r="L29" s="2">
        <v>24</v>
      </c>
      <c r="M29" s="14">
        <f t="shared" si="6"/>
        <v>50</v>
      </c>
      <c r="N29" s="17">
        <v>40</v>
      </c>
      <c r="O29" s="14">
        <f t="shared" si="7"/>
        <v>40</v>
      </c>
      <c r="P29" s="42">
        <v>2400000</v>
      </c>
      <c r="Q29" s="14">
        <f t="shared" si="8"/>
        <v>50</v>
      </c>
      <c r="R29" s="18">
        <f t="shared" si="1"/>
        <v>604.6428571428571</v>
      </c>
    </row>
    <row r="30" spans="1:18" ht="15.75">
      <c r="A30" s="13">
        <v>16</v>
      </c>
      <c r="B30" s="12">
        <v>42</v>
      </c>
      <c r="C30" s="14">
        <f t="shared" si="0"/>
        <v>210</v>
      </c>
      <c r="D30" s="14">
        <f t="shared" si="2"/>
        <v>97.97619047619047</v>
      </c>
      <c r="E30" s="10">
        <v>5500000</v>
      </c>
      <c r="F30" s="14">
        <f t="shared" si="3"/>
        <v>48.888888888888886</v>
      </c>
      <c r="G30" s="8">
        <v>50</v>
      </c>
      <c r="H30" s="2">
        <v>16</v>
      </c>
      <c r="I30" s="19">
        <f t="shared" si="4"/>
        <v>16.666666666666664</v>
      </c>
      <c r="J30" s="10">
        <v>480000</v>
      </c>
      <c r="K30" s="14">
        <f t="shared" si="5"/>
        <v>50</v>
      </c>
      <c r="L30" s="2">
        <v>24</v>
      </c>
      <c r="M30" s="14">
        <f t="shared" si="6"/>
        <v>50</v>
      </c>
      <c r="N30" s="17">
        <v>37</v>
      </c>
      <c r="O30" s="14">
        <f t="shared" si="7"/>
        <v>37</v>
      </c>
      <c r="P30" s="42">
        <v>1700000</v>
      </c>
      <c r="Q30" s="14">
        <f t="shared" si="8"/>
        <v>35.41666666666667</v>
      </c>
      <c r="R30" s="18">
        <f t="shared" si="1"/>
        <v>595.9484126984127</v>
      </c>
    </row>
    <row r="31" spans="1:18" ht="15.75">
      <c r="A31" s="13">
        <v>17</v>
      </c>
      <c r="B31" s="12">
        <v>41</v>
      </c>
      <c r="C31" s="14">
        <f t="shared" si="0"/>
        <v>205</v>
      </c>
      <c r="D31" s="14">
        <f>B31/41.15*100</f>
        <v>99.63547995139733</v>
      </c>
      <c r="E31" s="10">
        <v>7500000</v>
      </c>
      <c r="F31" s="14">
        <f t="shared" si="3"/>
        <v>66.66666666666666</v>
      </c>
      <c r="G31" s="8">
        <v>0</v>
      </c>
      <c r="H31" s="2">
        <v>18</v>
      </c>
      <c r="I31" s="19">
        <f t="shared" si="4"/>
        <v>12.5</v>
      </c>
      <c r="J31" s="10">
        <v>480000</v>
      </c>
      <c r="K31" s="14">
        <f t="shared" si="5"/>
        <v>50</v>
      </c>
      <c r="L31" s="2">
        <v>24</v>
      </c>
      <c r="M31" s="14">
        <f t="shared" si="6"/>
        <v>50</v>
      </c>
      <c r="N31" s="17">
        <v>29</v>
      </c>
      <c r="O31" s="14">
        <f t="shared" si="7"/>
        <v>28.999999999999996</v>
      </c>
      <c r="P31" s="42">
        <v>1600000</v>
      </c>
      <c r="Q31" s="14">
        <f t="shared" si="8"/>
        <v>33.33333333333333</v>
      </c>
      <c r="R31" s="18">
        <f t="shared" si="1"/>
        <v>546.1354799513973</v>
      </c>
    </row>
    <row r="32" spans="1:18" ht="15.75">
      <c r="A32" s="13">
        <v>18</v>
      </c>
      <c r="B32" s="12">
        <v>41</v>
      </c>
      <c r="C32" s="14">
        <f t="shared" si="0"/>
        <v>205</v>
      </c>
      <c r="D32" s="14">
        <f>B32/41.15*100</f>
        <v>99.63547995139733</v>
      </c>
      <c r="E32" s="10">
        <v>6000000</v>
      </c>
      <c r="F32" s="14">
        <f t="shared" si="3"/>
        <v>53.333333333333336</v>
      </c>
      <c r="G32" s="8">
        <v>50</v>
      </c>
      <c r="H32" s="2">
        <v>17</v>
      </c>
      <c r="I32" s="19">
        <f t="shared" si="4"/>
        <v>14.583333333333334</v>
      </c>
      <c r="J32" s="10">
        <v>480000</v>
      </c>
      <c r="K32" s="14">
        <f t="shared" si="5"/>
        <v>50</v>
      </c>
      <c r="L32" s="2">
        <v>24</v>
      </c>
      <c r="M32" s="14">
        <f t="shared" si="6"/>
        <v>50</v>
      </c>
      <c r="N32" s="17">
        <v>36</v>
      </c>
      <c r="O32" s="14">
        <f t="shared" si="7"/>
        <v>36</v>
      </c>
      <c r="P32" s="42">
        <v>2400000</v>
      </c>
      <c r="Q32" s="14">
        <f t="shared" si="8"/>
        <v>50</v>
      </c>
      <c r="R32" s="18">
        <f t="shared" si="1"/>
        <v>608.552146618064</v>
      </c>
    </row>
    <row r="33" spans="1:18" ht="15.75">
      <c r="A33" s="13">
        <v>19</v>
      </c>
      <c r="B33" s="12">
        <v>40</v>
      </c>
      <c r="C33" s="14">
        <f t="shared" si="0"/>
        <v>200</v>
      </c>
      <c r="D33" s="14">
        <f aca="true" t="shared" si="9" ref="D33:D45">B33/41.15*100</f>
        <v>97.20534629404618</v>
      </c>
      <c r="E33" s="10">
        <v>10000000</v>
      </c>
      <c r="F33" s="14">
        <f t="shared" si="3"/>
        <v>88.88888888888889</v>
      </c>
      <c r="G33" s="8">
        <v>50</v>
      </c>
      <c r="H33" s="2">
        <v>15</v>
      </c>
      <c r="I33" s="19">
        <f t="shared" si="4"/>
        <v>18.75</v>
      </c>
      <c r="J33" s="10">
        <v>480000</v>
      </c>
      <c r="K33" s="14">
        <f t="shared" si="5"/>
        <v>50</v>
      </c>
      <c r="L33" s="2">
        <v>24</v>
      </c>
      <c r="M33" s="14">
        <f t="shared" si="6"/>
        <v>50</v>
      </c>
      <c r="N33" s="17">
        <v>50</v>
      </c>
      <c r="O33" s="14">
        <f t="shared" si="7"/>
        <v>50</v>
      </c>
      <c r="P33" s="42">
        <v>2400000</v>
      </c>
      <c r="Q33" s="14">
        <f t="shared" si="8"/>
        <v>50</v>
      </c>
      <c r="R33" s="41">
        <f t="shared" si="1"/>
        <v>654.8442351829351</v>
      </c>
    </row>
    <row r="34" spans="1:18" ht="15.75">
      <c r="A34" s="13">
        <v>20</v>
      </c>
      <c r="B34" s="12">
        <v>38</v>
      </c>
      <c r="C34" s="14">
        <f t="shared" si="0"/>
        <v>190</v>
      </c>
      <c r="D34" s="14">
        <f t="shared" si="9"/>
        <v>92.34507897934387</v>
      </c>
      <c r="E34" s="10">
        <v>11000000</v>
      </c>
      <c r="F34" s="14">
        <f t="shared" si="3"/>
        <v>97.77777777777777</v>
      </c>
      <c r="G34" s="8">
        <v>0</v>
      </c>
      <c r="H34" s="2">
        <v>17</v>
      </c>
      <c r="I34" s="19">
        <f t="shared" si="4"/>
        <v>14.583333333333334</v>
      </c>
      <c r="J34" s="10">
        <v>430000</v>
      </c>
      <c r="K34" s="14">
        <f t="shared" si="5"/>
        <v>43.05555555555556</v>
      </c>
      <c r="L34" s="2">
        <v>24</v>
      </c>
      <c r="M34" s="14">
        <f t="shared" si="6"/>
        <v>50</v>
      </c>
      <c r="N34" s="17">
        <v>50</v>
      </c>
      <c r="O34" s="14">
        <f t="shared" si="7"/>
        <v>50</v>
      </c>
      <c r="P34" s="42">
        <v>1000000</v>
      </c>
      <c r="Q34" s="14">
        <f t="shared" si="8"/>
        <v>20.833333333333336</v>
      </c>
      <c r="R34" s="18">
        <f t="shared" si="1"/>
        <v>558.5950789793438</v>
      </c>
    </row>
    <row r="35" spans="1:18" ht="15.75">
      <c r="A35" s="13">
        <v>21</v>
      </c>
      <c r="B35" s="12">
        <v>38</v>
      </c>
      <c r="C35" s="14">
        <f t="shared" si="0"/>
        <v>190</v>
      </c>
      <c r="D35" s="14">
        <f t="shared" si="9"/>
        <v>92.34507897934387</v>
      </c>
      <c r="E35" s="10">
        <v>8500000</v>
      </c>
      <c r="F35" s="14">
        <f t="shared" si="3"/>
        <v>75.55555555555556</v>
      </c>
      <c r="G35" s="8">
        <v>50</v>
      </c>
      <c r="H35" s="2">
        <v>20</v>
      </c>
      <c r="I35" s="19">
        <f t="shared" si="4"/>
        <v>8.333333333333332</v>
      </c>
      <c r="J35" s="10">
        <v>320000</v>
      </c>
      <c r="K35" s="14">
        <f t="shared" si="5"/>
        <v>27.77777777777778</v>
      </c>
      <c r="L35" s="2">
        <v>24</v>
      </c>
      <c r="M35" s="14">
        <f t="shared" si="6"/>
        <v>50</v>
      </c>
      <c r="N35" s="17">
        <v>47</v>
      </c>
      <c r="O35" s="14">
        <f t="shared" si="7"/>
        <v>47</v>
      </c>
      <c r="P35" s="42">
        <v>2400000</v>
      </c>
      <c r="Q35" s="14">
        <f t="shared" si="8"/>
        <v>50</v>
      </c>
      <c r="R35" s="18">
        <f t="shared" si="1"/>
        <v>591.0117456460105</v>
      </c>
    </row>
    <row r="36" spans="1:18" ht="15.75">
      <c r="A36" s="13">
        <v>22</v>
      </c>
      <c r="B36" s="12">
        <v>37</v>
      </c>
      <c r="C36" s="14">
        <f t="shared" si="0"/>
        <v>185</v>
      </c>
      <c r="D36" s="14">
        <f t="shared" si="9"/>
        <v>89.91494532199272</v>
      </c>
      <c r="E36" s="10">
        <v>11000000</v>
      </c>
      <c r="F36" s="14">
        <f t="shared" si="3"/>
        <v>97.77777777777777</v>
      </c>
      <c r="G36" s="8">
        <v>0</v>
      </c>
      <c r="H36" s="2">
        <v>19</v>
      </c>
      <c r="I36" s="19">
        <f t="shared" si="4"/>
        <v>10.416666666666668</v>
      </c>
      <c r="J36" s="10">
        <v>200000</v>
      </c>
      <c r="K36" s="14">
        <f t="shared" si="5"/>
        <v>11.11111111111111</v>
      </c>
      <c r="L36" s="2">
        <v>24</v>
      </c>
      <c r="M36" s="14">
        <f t="shared" si="6"/>
        <v>50</v>
      </c>
      <c r="N36" s="17">
        <v>30</v>
      </c>
      <c r="O36" s="14">
        <f t="shared" si="7"/>
        <v>30</v>
      </c>
      <c r="P36" s="42">
        <v>1900000</v>
      </c>
      <c r="Q36" s="14">
        <f t="shared" si="8"/>
        <v>39.58333333333333</v>
      </c>
      <c r="R36" s="18">
        <f t="shared" si="1"/>
        <v>513.8038342108816</v>
      </c>
    </row>
    <row r="37" spans="1:18" ht="15.75">
      <c r="A37" s="13">
        <v>23</v>
      </c>
      <c r="B37" s="12">
        <v>36</v>
      </c>
      <c r="C37" s="14">
        <f t="shared" si="0"/>
        <v>180</v>
      </c>
      <c r="D37" s="14">
        <f t="shared" si="9"/>
        <v>87.48481166464155</v>
      </c>
      <c r="E37" s="10">
        <v>10000000</v>
      </c>
      <c r="F37" s="14">
        <f t="shared" si="3"/>
        <v>88.88888888888889</v>
      </c>
      <c r="G37" s="8">
        <v>0</v>
      </c>
      <c r="H37" s="2">
        <v>18</v>
      </c>
      <c r="I37" s="19">
        <f t="shared" si="4"/>
        <v>12.5</v>
      </c>
      <c r="J37" s="10">
        <v>250000</v>
      </c>
      <c r="K37" s="14">
        <f t="shared" si="5"/>
        <v>18.055555555555554</v>
      </c>
      <c r="L37" s="2">
        <v>18</v>
      </c>
      <c r="M37" s="14">
        <f t="shared" si="6"/>
        <v>37.5</v>
      </c>
      <c r="N37" s="17">
        <v>35</v>
      </c>
      <c r="O37" s="14">
        <f t="shared" si="7"/>
        <v>35</v>
      </c>
      <c r="P37" s="42">
        <v>1450000</v>
      </c>
      <c r="Q37" s="14">
        <f t="shared" si="8"/>
        <v>30.208333333333332</v>
      </c>
      <c r="R37" s="18">
        <f t="shared" si="1"/>
        <v>489.63758944241926</v>
      </c>
    </row>
    <row r="38" spans="1:18" ht="15.75">
      <c r="A38" s="13">
        <v>24</v>
      </c>
      <c r="B38" s="12">
        <v>36</v>
      </c>
      <c r="C38" s="14">
        <f t="shared" si="0"/>
        <v>180</v>
      </c>
      <c r="D38" s="14">
        <f t="shared" si="9"/>
        <v>87.48481166464155</v>
      </c>
      <c r="E38" s="10">
        <v>9000000</v>
      </c>
      <c r="F38" s="14">
        <f t="shared" si="3"/>
        <v>80</v>
      </c>
      <c r="G38" s="8">
        <v>50</v>
      </c>
      <c r="H38" s="2">
        <v>20</v>
      </c>
      <c r="I38" s="19">
        <f t="shared" si="4"/>
        <v>8.333333333333332</v>
      </c>
      <c r="J38" s="10">
        <v>400000</v>
      </c>
      <c r="K38" s="14">
        <f t="shared" si="5"/>
        <v>38.88888888888889</v>
      </c>
      <c r="L38" s="2">
        <v>12</v>
      </c>
      <c r="M38" s="14">
        <f t="shared" si="6"/>
        <v>25</v>
      </c>
      <c r="N38" s="17">
        <v>25</v>
      </c>
      <c r="O38" s="14">
        <f t="shared" si="7"/>
        <v>25</v>
      </c>
      <c r="P38" s="42">
        <v>2150000</v>
      </c>
      <c r="Q38" s="14">
        <f t="shared" si="8"/>
        <v>44.79166666666667</v>
      </c>
      <c r="R38" s="18">
        <f t="shared" si="1"/>
        <v>539.4987005535304</v>
      </c>
    </row>
    <row r="39" spans="1:18" ht="15.75">
      <c r="A39" s="13">
        <v>25</v>
      </c>
      <c r="B39" s="12">
        <v>35</v>
      </c>
      <c r="C39" s="14">
        <f t="shared" si="0"/>
        <v>175</v>
      </c>
      <c r="D39" s="14">
        <f t="shared" si="9"/>
        <v>85.0546780072904</v>
      </c>
      <c r="E39" s="10">
        <v>7500000</v>
      </c>
      <c r="F39" s="14">
        <f t="shared" si="3"/>
        <v>66.66666666666666</v>
      </c>
      <c r="G39" s="8">
        <v>0</v>
      </c>
      <c r="H39" s="2">
        <v>21</v>
      </c>
      <c r="I39" s="19">
        <f t="shared" si="4"/>
        <v>6.25</v>
      </c>
      <c r="J39" s="10">
        <v>320000</v>
      </c>
      <c r="K39" s="14">
        <f t="shared" si="5"/>
        <v>27.77777777777778</v>
      </c>
      <c r="L39" s="2">
        <v>12</v>
      </c>
      <c r="M39" s="14">
        <f t="shared" si="6"/>
        <v>25</v>
      </c>
      <c r="N39" s="17">
        <v>38</v>
      </c>
      <c r="O39" s="14">
        <f t="shared" si="7"/>
        <v>38</v>
      </c>
      <c r="P39" s="42">
        <v>2400000</v>
      </c>
      <c r="Q39" s="14">
        <f t="shared" si="8"/>
        <v>50</v>
      </c>
      <c r="R39" s="18">
        <f t="shared" si="1"/>
        <v>473.7491224517349</v>
      </c>
    </row>
    <row r="40" spans="1:18" ht="15.75">
      <c r="A40" s="13">
        <v>26</v>
      </c>
      <c r="B40" s="12">
        <v>35</v>
      </c>
      <c r="C40" s="14">
        <f t="shared" si="0"/>
        <v>175</v>
      </c>
      <c r="D40" s="14">
        <f t="shared" si="9"/>
        <v>85.0546780072904</v>
      </c>
      <c r="E40" s="10">
        <v>8000000</v>
      </c>
      <c r="F40" s="14">
        <f t="shared" si="3"/>
        <v>71.11111111111111</v>
      </c>
      <c r="G40" s="8">
        <v>0</v>
      </c>
      <c r="H40" s="2">
        <v>19</v>
      </c>
      <c r="I40" s="19">
        <f t="shared" si="4"/>
        <v>10.416666666666668</v>
      </c>
      <c r="J40" s="10">
        <v>150000</v>
      </c>
      <c r="K40" s="14">
        <f t="shared" si="5"/>
        <v>4.166666666666666</v>
      </c>
      <c r="L40" s="2">
        <v>12</v>
      </c>
      <c r="M40" s="14">
        <f t="shared" si="6"/>
        <v>25</v>
      </c>
      <c r="N40" s="17">
        <v>45</v>
      </c>
      <c r="O40" s="14">
        <f t="shared" si="7"/>
        <v>45</v>
      </c>
      <c r="P40" s="42">
        <v>1900000</v>
      </c>
      <c r="Q40" s="14">
        <f t="shared" si="8"/>
        <v>39.58333333333333</v>
      </c>
      <c r="R40" s="18">
        <f t="shared" si="1"/>
        <v>455.33245578506825</v>
      </c>
    </row>
    <row r="41" spans="1:18" ht="15.75">
      <c r="A41" s="13">
        <v>27</v>
      </c>
      <c r="B41" s="12">
        <v>34</v>
      </c>
      <c r="C41" s="14">
        <f t="shared" si="0"/>
        <v>170</v>
      </c>
      <c r="D41" s="14">
        <f t="shared" si="9"/>
        <v>82.62454434993924</v>
      </c>
      <c r="E41" s="10">
        <v>10000000</v>
      </c>
      <c r="F41" s="14">
        <f t="shared" si="3"/>
        <v>88.88888888888889</v>
      </c>
      <c r="G41" s="8">
        <v>50</v>
      </c>
      <c r="H41" s="2">
        <v>22</v>
      </c>
      <c r="I41" s="19">
        <f t="shared" si="4"/>
        <v>4.166666666666666</v>
      </c>
      <c r="J41" s="10">
        <v>200000</v>
      </c>
      <c r="K41" s="14">
        <f t="shared" si="5"/>
        <v>11.11111111111111</v>
      </c>
      <c r="L41" s="2">
        <v>5</v>
      </c>
      <c r="M41" s="14">
        <f t="shared" si="6"/>
        <v>10.416666666666668</v>
      </c>
      <c r="N41" s="17">
        <v>19</v>
      </c>
      <c r="O41" s="14">
        <f t="shared" si="7"/>
        <v>19</v>
      </c>
      <c r="P41" s="42">
        <v>1000000</v>
      </c>
      <c r="Q41" s="14">
        <f t="shared" si="8"/>
        <v>20.833333333333336</v>
      </c>
      <c r="R41" s="18">
        <f t="shared" si="1"/>
        <v>457.0412110166059</v>
      </c>
    </row>
    <row r="42" spans="1:18" ht="15.75">
      <c r="A42" s="13">
        <v>28</v>
      </c>
      <c r="B42" s="12">
        <v>34</v>
      </c>
      <c r="C42" s="14">
        <f t="shared" si="0"/>
        <v>170</v>
      </c>
      <c r="D42" s="14">
        <f t="shared" si="9"/>
        <v>82.62454434993924</v>
      </c>
      <c r="E42" s="10">
        <v>7500000</v>
      </c>
      <c r="F42" s="14">
        <f t="shared" si="3"/>
        <v>66.66666666666666</v>
      </c>
      <c r="G42" s="8">
        <v>0</v>
      </c>
      <c r="H42" s="2">
        <v>19</v>
      </c>
      <c r="I42" s="19">
        <f t="shared" si="4"/>
        <v>10.416666666666668</v>
      </c>
      <c r="J42" s="10">
        <v>220000</v>
      </c>
      <c r="K42" s="14">
        <f t="shared" si="5"/>
        <v>13.88888888888889</v>
      </c>
      <c r="L42" s="2">
        <v>7</v>
      </c>
      <c r="M42" s="14">
        <f t="shared" si="6"/>
        <v>14.583333333333334</v>
      </c>
      <c r="N42" s="17">
        <v>50</v>
      </c>
      <c r="O42" s="14">
        <f t="shared" si="7"/>
        <v>50</v>
      </c>
      <c r="P42" s="42">
        <v>1450000</v>
      </c>
      <c r="Q42" s="14">
        <f t="shared" si="8"/>
        <v>30.208333333333332</v>
      </c>
      <c r="R42" s="18">
        <f t="shared" si="1"/>
        <v>438.3884332388281</v>
      </c>
    </row>
    <row r="43" spans="1:18" ht="15.75">
      <c r="A43" s="13">
        <v>29</v>
      </c>
      <c r="B43" s="12">
        <v>33</v>
      </c>
      <c r="C43" s="14">
        <f t="shared" si="0"/>
        <v>165</v>
      </c>
      <c r="D43" s="14">
        <f t="shared" si="9"/>
        <v>80.1944106925881</v>
      </c>
      <c r="E43" s="10">
        <v>5000000</v>
      </c>
      <c r="F43" s="14">
        <f t="shared" si="3"/>
        <v>44.44444444444444</v>
      </c>
      <c r="G43" s="8">
        <v>0</v>
      </c>
      <c r="H43" s="2">
        <v>18</v>
      </c>
      <c r="I43" s="19">
        <f t="shared" si="4"/>
        <v>12.5</v>
      </c>
      <c r="J43" s="10">
        <v>250000</v>
      </c>
      <c r="K43" s="14">
        <f t="shared" si="5"/>
        <v>18.055555555555554</v>
      </c>
      <c r="L43" s="2">
        <v>9</v>
      </c>
      <c r="M43" s="14">
        <f t="shared" si="6"/>
        <v>18.75</v>
      </c>
      <c r="N43" s="17">
        <v>45</v>
      </c>
      <c r="O43" s="14">
        <f t="shared" si="7"/>
        <v>45</v>
      </c>
      <c r="P43" s="42">
        <v>2100000</v>
      </c>
      <c r="Q43" s="14">
        <f t="shared" si="8"/>
        <v>43.75</v>
      </c>
      <c r="R43" s="18">
        <f t="shared" si="1"/>
        <v>427.69441069258806</v>
      </c>
    </row>
    <row r="44" spans="1:18" ht="15.75">
      <c r="A44" s="13">
        <v>30</v>
      </c>
      <c r="B44" s="12">
        <v>33</v>
      </c>
      <c r="C44" s="14">
        <f t="shared" si="0"/>
        <v>165</v>
      </c>
      <c r="D44" s="14">
        <f t="shared" si="9"/>
        <v>80.1944106925881</v>
      </c>
      <c r="E44" s="10">
        <v>6000000</v>
      </c>
      <c r="F44" s="14">
        <f t="shared" si="3"/>
        <v>53.333333333333336</v>
      </c>
      <c r="G44" s="8">
        <v>50</v>
      </c>
      <c r="H44" s="2">
        <v>18</v>
      </c>
      <c r="I44" s="19">
        <f t="shared" si="4"/>
        <v>12.5</v>
      </c>
      <c r="J44" s="10">
        <v>150000</v>
      </c>
      <c r="K44" s="14">
        <f t="shared" si="5"/>
        <v>4.166666666666666</v>
      </c>
      <c r="L44" s="2">
        <v>6</v>
      </c>
      <c r="M44" s="14">
        <f t="shared" si="6"/>
        <v>12.5</v>
      </c>
      <c r="N44" s="17">
        <v>34</v>
      </c>
      <c r="O44" s="14">
        <f t="shared" si="7"/>
        <v>34</v>
      </c>
      <c r="P44" s="42">
        <v>2400000</v>
      </c>
      <c r="Q44" s="14">
        <f t="shared" si="8"/>
        <v>50</v>
      </c>
      <c r="R44" s="18">
        <f t="shared" si="1"/>
        <v>461.6944106925881</v>
      </c>
    </row>
    <row r="45" spans="1:18" ht="15.75">
      <c r="A45" s="13">
        <v>31</v>
      </c>
      <c r="B45" s="12">
        <v>32</v>
      </c>
      <c r="C45" s="14">
        <f t="shared" si="0"/>
        <v>160</v>
      </c>
      <c r="D45" s="14">
        <f t="shared" si="9"/>
        <v>77.76427703523694</v>
      </c>
      <c r="E45" s="10">
        <v>4500000</v>
      </c>
      <c r="F45" s="14">
        <f t="shared" si="3"/>
        <v>40</v>
      </c>
      <c r="G45" s="8">
        <v>0</v>
      </c>
      <c r="H45" s="2">
        <v>17</v>
      </c>
      <c r="I45" s="19">
        <f t="shared" si="4"/>
        <v>14.583333333333334</v>
      </c>
      <c r="J45" s="10">
        <v>220000</v>
      </c>
      <c r="K45" s="14">
        <f t="shared" si="5"/>
        <v>13.88888888888889</v>
      </c>
      <c r="L45" s="2">
        <v>10</v>
      </c>
      <c r="M45" s="14">
        <f t="shared" si="6"/>
        <v>20.833333333333336</v>
      </c>
      <c r="N45" s="17">
        <v>28</v>
      </c>
      <c r="O45" s="14">
        <f t="shared" si="7"/>
        <v>28.000000000000004</v>
      </c>
      <c r="P45" s="42">
        <v>1750000</v>
      </c>
      <c r="Q45" s="14">
        <f t="shared" si="8"/>
        <v>36.45833333333333</v>
      </c>
      <c r="R45" s="18">
        <f t="shared" si="1"/>
        <v>391.5281659241258</v>
      </c>
    </row>
    <row r="47" ht="13.5" thickBot="1"/>
    <row r="48" spans="1:14" ht="12.75">
      <c r="A48" s="26"/>
      <c r="B48" s="27"/>
      <c r="C48" s="27"/>
      <c r="D48" s="28" t="s">
        <v>0</v>
      </c>
      <c r="E48" s="27"/>
      <c r="F48" s="27"/>
      <c r="G48" s="29"/>
      <c r="K48" s="35" t="s">
        <v>39</v>
      </c>
      <c r="L48" s="50"/>
      <c r="M48" s="50"/>
      <c r="N48" s="51"/>
    </row>
    <row r="49" spans="1:14" ht="13.5" thickBot="1">
      <c r="A49" s="62" t="s">
        <v>4</v>
      </c>
      <c r="B49" s="63"/>
      <c r="C49" s="31">
        <f>SUM(B15:B45)</f>
        <v>1320</v>
      </c>
      <c r="D49" s="69">
        <f>C49/C50</f>
        <v>42.58064516129032</v>
      </c>
      <c r="E49" s="20"/>
      <c r="F49" s="20"/>
      <c r="G49" s="32"/>
      <c r="K49" s="36" t="s">
        <v>40</v>
      </c>
      <c r="L49" s="52"/>
      <c r="M49" s="52"/>
      <c r="N49" s="53"/>
    </row>
    <row r="50" spans="1:7" ht="12.75">
      <c r="A50" s="30" t="s">
        <v>5</v>
      </c>
      <c r="B50" s="20"/>
      <c r="C50" s="33">
        <v>31</v>
      </c>
      <c r="D50" s="69"/>
      <c r="E50" s="20"/>
      <c r="F50" s="20"/>
      <c r="G50" s="32"/>
    </row>
    <row r="51" spans="1:7" ht="12.75">
      <c r="A51" s="30"/>
      <c r="B51" s="20"/>
      <c r="C51" s="20" t="s">
        <v>15</v>
      </c>
      <c r="D51" s="20"/>
      <c r="E51" s="20"/>
      <c r="F51" s="20"/>
      <c r="G51" s="32"/>
    </row>
    <row r="52" spans="1:7" ht="12.75">
      <c r="A52" s="30"/>
      <c r="B52" s="20"/>
      <c r="C52" s="20" t="s">
        <v>1</v>
      </c>
      <c r="D52" s="20"/>
      <c r="E52" s="31">
        <f>D49-10</f>
        <v>32.58064516129032</v>
      </c>
      <c r="F52" s="33" t="s">
        <v>2</v>
      </c>
      <c r="G52" s="44">
        <f>D49+10</f>
        <v>52.58064516129032</v>
      </c>
    </row>
    <row r="53" spans="1:7" ht="12.75">
      <c r="A53" s="30"/>
      <c r="B53" s="20"/>
      <c r="C53" s="20"/>
      <c r="D53" s="21" t="s">
        <v>3</v>
      </c>
      <c r="E53" s="20"/>
      <c r="F53" s="20"/>
      <c r="G53" s="32"/>
    </row>
    <row r="54" spans="1:9" ht="12.75">
      <c r="A54" s="30" t="s">
        <v>4</v>
      </c>
      <c r="B54" s="20"/>
      <c r="C54" s="20">
        <f>SUM(B19:B44)</f>
        <v>1070</v>
      </c>
      <c r="D54" s="64">
        <f>C54/C55</f>
        <v>41.15384615384615</v>
      </c>
      <c r="E54" s="20"/>
      <c r="F54" s="20"/>
      <c r="G54" s="32"/>
      <c r="I54" s="25"/>
    </row>
    <row r="55" spans="1:7" ht="13.5" thickBot="1">
      <c r="A55" s="34" t="s">
        <v>5</v>
      </c>
      <c r="B55" s="37"/>
      <c r="C55" s="37">
        <v>26</v>
      </c>
      <c r="D55" s="65"/>
      <c r="E55" s="37"/>
      <c r="F55" s="37"/>
      <c r="G55" s="38"/>
    </row>
  </sheetData>
  <mergeCells count="17">
    <mergeCell ref="L12:M12"/>
    <mergeCell ref="N12:O12"/>
    <mergeCell ref="P12:Q12"/>
    <mergeCell ref="J11:K11"/>
    <mergeCell ref="L11:M11"/>
    <mergeCell ref="N11:O11"/>
    <mergeCell ref="P11:Q11"/>
    <mergeCell ref="A49:B49"/>
    <mergeCell ref="D49:D50"/>
    <mergeCell ref="D54:D55"/>
    <mergeCell ref="J12:K12"/>
    <mergeCell ref="A11:A12"/>
    <mergeCell ref="B11:B12"/>
    <mergeCell ref="E11:F11"/>
    <mergeCell ref="H11:I11"/>
    <mergeCell ref="E12:F12"/>
    <mergeCell ref="H12:I1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</dc:creator>
  <cp:keywords/>
  <dc:description/>
  <cp:lastModifiedBy>user</cp:lastModifiedBy>
  <cp:lastPrinted>2010-01-25T16:56:39Z</cp:lastPrinted>
  <dcterms:created xsi:type="dcterms:W3CDTF">2007-06-05T03:21:06Z</dcterms:created>
  <dcterms:modified xsi:type="dcterms:W3CDTF">2010-01-25T16:56:47Z</dcterms:modified>
  <cp:category/>
  <cp:version/>
  <cp:contentType/>
  <cp:contentStatus/>
</cp:coreProperties>
</file>